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O:\D.O.S.U_Projetos\Projeto_Escolas\Escola_Irmã Neli\REFORMA COBERTURAS\FISCALIZAÇÃO\Aditivo\"/>
    </mc:Choice>
  </mc:AlternateContent>
  <xr:revisionPtr revIDLastSave="0" documentId="13_ncr:1_{64420A64-874F-427A-9AE1-6CDEC51C0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1" r:id="rId1"/>
    <sheet name="CRONOGRAMA" sheetId="2" r:id="rId2"/>
  </sheets>
  <externalReferences>
    <externalReference r:id="rId3"/>
    <externalReference r:id="rId4"/>
  </externalReferences>
  <definedNames>
    <definedName name="ACOMPANHAMENTO" localSheetId="1" hidden="1">IF(VALUE([1]MENU!$O$4)=2,"BM","PLE")</definedName>
    <definedName name="ACOMPANHAMENTO" hidden="1">IF(VALUE([2]MENU!$O$4)=2,"BM","PLE")</definedName>
    <definedName name="_xlnm.Print_Area" localSheetId="1">CRONOGRAMA!$A$1:$M$49</definedName>
    <definedName name="_xlnm.Print_Area" localSheetId="0">ORÇAMENTO!$A$1:$X$100</definedName>
    <definedName name="TIPOORCAMENTO" localSheetId="1" hidden="1">IF(VALUE([1]MENU!$O$3)=2,"Licitado","Proposto")</definedName>
    <definedName name="TIPOORCAMENTO" hidden="1">IF(VALUE([2]MENU!$O$3)=2,"Licitado","Proposto")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3" i="1" l="1"/>
  <c r="T29" i="1"/>
  <c r="T43" i="1" l="1"/>
  <c r="T59" i="1"/>
  <c r="T47" i="1"/>
  <c r="T41" i="1"/>
  <c r="T42" i="1"/>
  <c r="T37" i="1"/>
  <c r="T38" i="1"/>
  <c r="T39" i="1"/>
  <c r="T34" i="1" l="1"/>
  <c r="T18" i="1"/>
  <c r="T20" i="1"/>
  <c r="T30" i="1"/>
  <c r="W84" i="1" l="1"/>
  <c r="W81" i="1"/>
  <c r="W80" i="1"/>
  <c r="W60" i="1"/>
  <c r="W59" i="1"/>
  <c r="W53" i="1"/>
  <c r="W45" i="1"/>
  <c r="W44" i="1"/>
  <c r="W43" i="1"/>
  <c r="W42" i="1"/>
  <c r="W41" i="1"/>
  <c r="W40" i="1"/>
  <c r="W39" i="1"/>
  <c r="W38" i="1"/>
  <c r="W37" i="1"/>
  <c r="W36" i="1"/>
  <c r="W34" i="1"/>
  <c r="W33" i="1"/>
  <c r="W30" i="1"/>
  <c r="W29" i="1"/>
  <c r="W28" i="1"/>
  <c r="W22" i="1"/>
  <c r="W20" i="1"/>
  <c r="W18" i="1"/>
  <c r="U90" i="1" l="1"/>
  <c r="W90" i="1" s="1"/>
  <c r="U89" i="1"/>
  <c r="W89" i="1" s="1"/>
  <c r="U88" i="1"/>
  <c r="W88" i="1" s="1"/>
  <c r="U87" i="1"/>
  <c r="W87" i="1" s="1"/>
  <c r="U86" i="1"/>
  <c r="W86" i="1" s="1"/>
  <c r="U85" i="1"/>
  <c r="W85" i="1" s="1"/>
  <c r="U83" i="1"/>
  <c r="W83" i="1" s="1"/>
  <c r="U82" i="1"/>
  <c r="W82" i="1" s="1"/>
  <c r="U81" i="1"/>
  <c r="U80" i="1"/>
  <c r="U79" i="1"/>
  <c r="W79" i="1" s="1"/>
  <c r="U78" i="1"/>
  <c r="W78" i="1" s="1"/>
  <c r="U77" i="1"/>
  <c r="W77" i="1" s="1"/>
  <c r="U76" i="1"/>
  <c r="W76" i="1" s="1"/>
  <c r="U75" i="1"/>
  <c r="W75" i="1" s="1"/>
  <c r="U74" i="1"/>
  <c r="W74" i="1" s="1"/>
  <c r="U73" i="1"/>
  <c r="W73" i="1" s="1"/>
  <c r="U72" i="1"/>
  <c r="W72" i="1" s="1"/>
  <c r="U71" i="1"/>
  <c r="W71" i="1" s="1"/>
  <c r="U70" i="1"/>
  <c r="W70" i="1" s="1"/>
  <c r="U69" i="1"/>
  <c r="W69" i="1" s="1"/>
  <c r="U68" i="1"/>
  <c r="W68" i="1" s="1"/>
  <c r="U67" i="1"/>
  <c r="W67" i="1" s="1"/>
  <c r="U66" i="1"/>
  <c r="W66" i="1" s="1"/>
  <c r="U65" i="1"/>
  <c r="W65" i="1" s="1"/>
  <c r="U64" i="1"/>
  <c r="W64" i="1" s="1"/>
  <c r="U63" i="1"/>
  <c r="W63" i="1" s="1"/>
  <c r="U62" i="1"/>
  <c r="W62" i="1" s="1"/>
  <c r="U61" i="1"/>
  <c r="W61" i="1" s="1"/>
  <c r="U59" i="1"/>
  <c r="U58" i="1"/>
  <c r="W58" i="1" s="1"/>
  <c r="U57" i="1"/>
  <c r="W57" i="1" s="1"/>
  <c r="U56" i="1"/>
  <c r="W56" i="1" s="1"/>
  <c r="U55" i="1"/>
  <c r="W55" i="1" s="1"/>
  <c r="U54" i="1"/>
  <c r="W54" i="1" s="1"/>
  <c r="U52" i="1"/>
  <c r="W52" i="1" s="1"/>
  <c r="U51" i="1"/>
  <c r="W51" i="1" s="1"/>
  <c r="U50" i="1"/>
  <c r="W50" i="1" s="1"/>
  <c r="U49" i="1"/>
  <c r="W49" i="1" s="1"/>
  <c r="U48" i="1"/>
  <c r="W48" i="1" s="1"/>
  <c r="U47" i="1"/>
  <c r="W47" i="1" s="1"/>
  <c r="U45" i="1"/>
  <c r="U44" i="1"/>
  <c r="U43" i="1"/>
  <c r="U42" i="1"/>
  <c r="U41" i="1"/>
  <c r="U40" i="1"/>
  <c r="U39" i="1"/>
  <c r="U38" i="1"/>
  <c r="U37" i="1"/>
  <c r="U29" i="1"/>
  <c r="U30" i="1"/>
  <c r="U31" i="1"/>
  <c r="W31" i="1" s="1"/>
  <c r="U32" i="1"/>
  <c r="W32" i="1" s="1"/>
  <c r="U33" i="1"/>
  <c r="U34" i="1"/>
  <c r="U35" i="1"/>
  <c r="W35" i="1" s="1"/>
  <c r="U28" i="1"/>
  <c r="U19" i="1"/>
  <c r="W19" i="1" s="1"/>
  <c r="U20" i="1"/>
  <c r="U21" i="1"/>
  <c r="W21" i="1" s="1"/>
  <c r="U22" i="1"/>
  <c r="U23" i="1"/>
  <c r="W23" i="1" s="1"/>
  <c r="U24" i="1"/>
  <c r="W24" i="1" s="1"/>
  <c r="U25" i="1"/>
  <c r="W25" i="1" s="1"/>
  <c r="U26" i="1"/>
  <c r="W26" i="1" s="1"/>
  <c r="U18" i="1"/>
  <c r="AP16" i="1"/>
  <c r="AS90" i="1" l="1"/>
  <c r="AS89" i="1"/>
  <c r="AX89" i="1" s="1"/>
  <c r="AS88" i="1"/>
  <c r="AX88" i="1" s="1"/>
  <c r="AS87" i="1"/>
  <c r="AX87" i="1" s="1"/>
  <c r="AS86" i="1"/>
  <c r="AS85" i="1"/>
  <c r="AX85" i="1" s="1"/>
  <c r="AS83" i="1"/>
  <c r="AX83" i="1" s="1"/>
  <c r="AS82" i="1"/>
  <c r="AX82" i="1" s="1"/>
  <c r="AX81" i="1"/>
  <c r="AS81" i="1"/>
  <c r="AX80" i="1"/>
  <c r="BC80" i="1" s="1"/>
  <c r="AS80" i="1"/>
  <c r="AS79" i="1"/>
  <c r="AS78" i="1"/>
  <c r="AS77" i="1"/>
  <c r="AX77" i="1" s="1"/>
  <c r="AS76" i="1"/>
  <c r="AX76" i="1" s="1"/>
  <c r="AS75" i="1"/>
  <c r="AX75" i="1" s="1"/>
  <c r="AS74" i="1"/>
  <c r="AX74" i="1" s="1"/>
  <c r="AS73" i="1"/>
  <c r="AX73" i="1" s="1"/>
  <c r="AS72" i="1"/>
  <c r="AS71" i="1"/>
  <c r="AS70" i="1"/>
  <c r="AS69" i="1"/>
  <c r="AX69" i="1" s="1"/>
  <c r="AS68" i="1"/>
  <c r="AX68" i="1" s="1"/>
  <c r="AS67" i="1"/>
  <c r="AX67" i="1" s="1"/>
  <c r="AS66" i="1"/>
  <c r="AX66" i="1" s="1"/>
  <c r="AX65" i="1"/>
  <c r="AS65" i="1"/>
  <c r="AX64" i="1"/>
  <c r="BC64" i="1" s="1"/>
  <c r="AS64" i="1"/>
  <c r="AS63" i="1"/>
  <c r="AX63" i="1" s="1"/>
  <c r="AS62" i="1"/>
  <c r="AX62" i="1" s="1"/>
  <c r="BC62" i="1" s="1"/>
  <c r="AS61" i="1"/>
  <c r="AX61" i="1" s="1"/>
  <c r="AS59" i="1"/>
  <c r="AX59" i="1" s="1"/>
  <c r="AS58" i="1"/>
  <c r="AX58" i="1" s="1"/>
  <c r="AS57" i="1"/>
  <c r="AX57" i="1" s="1"/>
  <c r="AX56" i="1"/>
  <c r="BC56" i="1" s="1"/>
  <c r="AS56" i="1"/>
  <c r="AS55" i="1"/>
  <c r="AS54" i="1"/>
  <c r="AX54" i="1" s="1"/>
  <c r="BC54" i="1" s="1"/>
  <c r="AS52" i="1"/>
  <c r="AX52" i="1" s="1"/>
  <c r="AS51" i="1"/>
  <c r="AX51" i="1" s="1"/>
  <c r="AS50" i="1"/>
  <c r="AX50" i="1" s="1"/>
  <c r="AS49" i="1"/>
  <c r="AS48" i="1"/>
  <c r="AS47" i="1"/>
  <c r="AX47" i="1" s="1"/>
  <c r="BC47" i="1" s="1"/>
  <c r="AS45" i="1"/>
  <c r="AX45" i="1" s="1"/>
  <c r="AS44" i="1"/>
  <c r="AS43" i="1"/>
  <c r="AX43" i="1" s="1"/>
  <c r="AS42" i="1"/>
  <c r="AS41" i="1"/>
  <c r="AX40" i="1"/>
  <c r="BC40" i="1" s="1"/>
  <c r="AS40" i="1"/>
  <c r="AS39" i="1"/>
  <c r="AX39" i="1" s="1"/>
  <c r="AS38" i="1"/>
  <c r="AX38" i="1" s="1"/>
  <c r="BC38" i="1" s="1"/>
  <c r="AS37" i="1"/>
  <c r="AX37" i="1" s="1"/>
  <c r="AS35" i="1"/>
  <c r="AX35" i="1" s="1"/>
  <c r="AS34" i="1"/>
  <c r="AX34" i="1" s="1"/>
  <c r="AS33" i="1"/>
  <c r="AS32" i="1"/>
  <c r="AX32" i="1" s="1"/>
  <c r="BC32" i="1" s="1"/>
  <c r="AS31" i="1"/>
  <c r="AX31" i="1" s="1"/>
  <c r="AS30" i="1"/>
  <c r="AX30" i="1" s="1"/>
  <c r="AS29" i="1"/>
  <c r="AX29" i="1" s="1"/>
  <c r="AS28" i="1"/>
  <c r="AX28" i="1" s="1"/>
  <c r="AS26" i="1"/>
  <c r="AX26" i="1" s="1"/>
  <c r="AS25" i="1"/>
  <c r="AX25" i="1" s="1"/>
  <c r="AS24" i="1"/>
  <c r="AX24" i="1" s="1"/>
  <c r="AS23" i="1"/>
  <c r="AX23" i="1" s="1"/>
  <c r="AS22" i="1"/>
  <c r="AS21" i="1"/>
  <c r="AS20" i="1"/>
  <c r="AX20" i="1" s="1"/>
  <c r="AS19" i="1"/>
  <c r="AX19" i="1" s="1"/>
  <c r="AS18" i="1"/>
  <c r="AX18" i="1" s="1"/>
  <c r="BL12" i="1"/>
  <c r="BG12" i="1"/>
  <c r="BB12" i="1"/>
  <c r="AW12" i="1"/>
  <c r="BL11" i="1"/>
  <c r="BG11" i="1"/>
  <c r="BB11" i="1"/>
  <c r="AW11" i="1"/>
  <c r="AR11" i="1"/>
  <c r="AX44" i="1" l="1"/>
  <c r="AX42" i="1"/>
  <c r="BC42" i="1" s="1"/>
  <c r="AX79" i="1"/>
  <c r="BC79" i="1" s="1"/>
  <c r="BC81" i="1"/>
  <c r="BH81" i="1" s="1"/>
  <c r="AX78" i="1"/>
  <c r="BC78" i="1" s="1"/>
  <c r="BC73" i="1"/>
  <c r="BH73" i="1" s="1"/>
  <c r="BC65" i="1"/>
  <c r="BH65" i="1" s="1"/>
  <c r="BM65" i="1" s="1"/>
  <c r="BC28" i="1"/>
  <c r="BC63" i="1"/>
  <c r="BH63" i="1" s="1"/>
  <c r="AX33" i="1"/>
  <c r="AX70" i="1"/>
  <c r="BC70" i="1" s="1"/>
  <c r="AX71" i="1"/>
  <c r="AX48" i="1"/>
  <c r="AX49" i="1"/>
  <c r="BC49" i="1" s="1"/>
  <c r="BH49" i="1" s="1"/>
  <c r="AX72" i="1"/>
  <c r="BC72" i="1" s="1"/>
  <c r="BH72" i="1" s="1"/>
  <c r="BC87" i="1"/>
  <c r="BH87" i="1" s="1"/>
  <c r="BM87" i="1" s="1"/>
  <c r="AX22" i="1"/>
  <c r="BC22" i="1" s="1"/>
  <c r="AX55" i="1"/>
  <c r="BC89" i="1"/>
  <c r="BC88" i="1"/>
  <c r="AX86" i="1"/>
  <c r="BC85" i="1"/>
  <c r="AX90" i="1"/>
  <c r="BC75" i="1"/>
  <c r="BC74" i="1"/>
  <c r="BC83" i="1"/>
  <c r="BC69" i="1"/>
  <c r="BC67" i="1"/>
  <c r="BC66" i="1"/>
  <c r="BC82" i="1"/>
  <c r="BC68" i="1"/>
  <c r="BC61" i="1"/>
  <c r="BC77" i="1"/>
  <c r="BH62" i="1"/>
  <c r="BH64" i="1"/>
  <c r="BC76" i="1"/>
  <c r="BH78" i="1"/>
  <c r="BH79" i="1"/>
  <c r="BH80" i="1"/>
  <c r="BH54" i="1"/>
  <c r="BH56" i="1"/>
  <c r="BC59" i="1"/>
  <c r="BC58" i="1"/>
  <c r="BC57" i="1"/>
  <c r="BH47" i="1"/>
  <c r="BC52" i="1"/>
  <c r="BC51" i="1"/>
  <c r="BC50" i="1"/>
  <c r="BH42" i="1"/>
  <c r="BC39" i="1"/>
  <c r="BH40" i="1"/>
  <c r="BC45" i="1"/>
  <c r="BC37" i="1"/>
  <c r="BH38" i="1"/>
  <c r="BC43" i="1"/>
  <c r="AX41" i="1"/>
  <c r="BC44" i="1"/>
  <c r="BC29" i="1"/>
  <c r="BH32" i="1"/>
  <c r="BC35" i="1"/>
  <c r="BC34" i="1"/>
  <c r="BC31" i="1"/>
  <c r="BC30" i="1"/>
  <c r="BC26" i="1"/>
  <c r="BH22" i="1"/>
  <c r="BC25" i="1"/>
  <c r="BC24" i="1"/>
  <c r="BC23" i="1"/>
  <c r="AX21" i="1"/>
  <c r="BC21" i="1" s="1"/>
  <c r="BC19" i="1"/>
  <c r="BC18" i="1"/>
  <c r="BC20" i="1"/>
  <c r="BM81" i="1" l="1"/>
  <c r="BM73" i="1"/>
  <c r="BH70" i="1"/>
  <c r="BC33" i="1"/>
  <c r="BC48" i="1"/>
  <c r="BC71" i="1"/>
  <c r="BH28" i="1"/>
  <c r="BC55" i="1"/>
  <c r="BH89" i="1"/>
  <c r="BC90" i="1"/>
  <c r="BH88" i="1"/>
  <c r="BH85" i="1"/>
  <c r="BC86" i="1"/>
  <c r="BH67" i="1"/>
  <c r="BH82" i="1"/>
  <c r="BH76" i="1"/>
  <c r="BH77" i="1"/>
  <c r="BH69" i="1"/>
  <c r="BH83" i="1"/>
  <c r="BM62" i="1"/>
  <c r="BM80" i="1"/>
  <c r="BH66" i="1"/>
  <c r="BM78" i="1"/>
  <c r="BM64" i="1"/>
  <c r="BM79" i="1"/>
  <c r="BM63" i="1"/>
  <c r="BH61" i="1"/>
  <c r="BM72" i="1"/>
  <c r="BH74" i="1"/>
  <c r="BH68" i="1"/>
  <c r="BH75" i="1"/>
  <c r="BH59" i="1"/>
  <c r="BH57" i="1"/>
  <c r="BM56" i="1"/>
  <c r="BH58" i="1"/>
  <c r="BM54" i="1"/>
  <c r="BM47" i="1"/>
  <c r="BH52" i="1"/>
  <c r="BH50" i="1"/>
  <c r="BM49" i="1"/>
  <c r="BH51" i="1"/>
  <c r="BM40" i="1"/>
  <c r="BH45" i="1"/>
  <c r="BH43" i="1"/>
  <c r="BC41" i="1"/>
  <c r="BH39" i="1"/>
  <c r="BM38" i="1"/>
  <c r="BH44" i="1"/>
  <c r="BH37" i="1"/>
  <c r="BM42" i="1"/>
  <c r="BH35" i="1"/>
  <c r="BH30" i="1"/>
  <c r="BH31" i="1"/>
  <c r="BM32" i="1"/>
  <c r="BH34" i="1"/>
  <c r="BH29" i="1"/>
  <c r="BH26" i="1"/>
  <c r="BH23" i="1"/>
  <c r="BM22" i="1"/>
  <c r="BH24" i="1"/>
  <c r="BH25" i="1"/>
  <c r="BH21" i="1"/>
  <c r="BM21" i="1" s="1"/>
  <c r="BH18" i="1"/>
  <c r="BH20" i="1"/>
  <c r="BH19" i="1"/>
  <c r="BM70" i="1" l="1"/>
  <c r="BH71" i="1"/>
  <c r="BH55" i="1"/>
  <c r="BH48" i="1"/>
  <c r="BM28" i="1"/>
  <c r="BH33" i="1"/>
  <c r="BM85" i="1"/>
  <c r="BM88" i="1"/>
  <c r="BH90" i="1"/>
  <c r="BH86" i="1"/>
  <c r="BM89" i="1"/>
  <c r="BM76" i="1"/>
  <c r="BM61" i="1"/>
  <c r="BM75" i="1"/>
  <c r="BM83" i="1"/>
  <c r="BM68" i="1"/>
  <c r="BM69" i="1"/>
  <c r="BM66" i="1"/>
  <c r="BM82" i="1"/>
  <c r="BM77" i="1"/>
  <c r="BM74" i="1"/>
  <c r="BM67" i="1"/>
  <c r="BM58" i="1"/>
  <c r="BM57" i="1"/>
  <c r="BM59" i="1"/>
  <c r="BM50" i="1"/>
  <c r="BM52" i="1"/>
  <c r="BM51" i="1"/>
  <c r="BH41" i="1"/>
  <c r="BM37" i="1"/>
  <c r="BM43" i="1"/>
  <c r="BM44" i="1"/>
  <c r="BM45" i="1"/>
  <c r="BM39" i="1"/>
  <c r="BM31" i="1"/>
  <c r="BM29" i="1"/>
  <c r="BM30" i="1"/>
  <c r="BM34" i="1"/>
  <c r="BM35" i="1"/>
  <c r="BM26" i="1"/>
  <c r="BM25" i="1"/>
  <c r="BM23" i="1"/>
  <c r="BM24" i="1"/>
  <c r="BM18" i="1"/>
  <c r="BM20" i="1"/>
  <c r="BM19" i="1"/>
  <c r="BM48" i="1" l="1"/>
  <c r="BM55" i="1"/>
  <c r="BM33" i="1"/>
  <c r="BM71" i="1"/>
  <c r="BM86" i="1"/>
  <c r="BM90" i="1"/>
  <c r="BM41" i="1"/>
  <c r="E4" i="2" l="1"/>
  <c r="D3" i="2"/>
  <c r="I48" i="2"/>
  <c r="I47" i="2"/>
  <c r="D45" i="2"/>
  <c r="B26" i="2"/>
  <c r="B28" i="2"/>
  <c r="B24" i="2"/>
  <c r="B22" i="2"/>
  <c r="B20" i="2"/>
  <c r="B18" i="2"/>
  <c r="B16" i="2"/>
  <c r="AR20" i="1"/>
  <c r="AR19" i="1"/>
  <c r="D48" i="2"/>
  <c r="AR38" i="1" l="1"/>
  <c r="BB38" i="1"/>
  <c r="AW38" i="1"/>
  <c r="BL38" i="1"/>
  <c r="BG38" i="1"/>
  <c r="AT38" i="1"/>
  <c r="BD38" i="1"/>
  <c r="AY38" i="1"/>
  <c r="BI38" i="1"/>
  <c r="BN38" i="1"/>
  <c r="BG35" i="1"/>
  <c r="BB35" i="1"/>
  <c r="AW35" i="1"/>
  <c r="BL35" i="1"/>
  <c r="AR35" i="1"/>
  <c r="AY35" i="1"/>
  <c r="AT35" i="1"/>
  <c r="BD35" i="1"/>
  <c r="BI35" i="1"/>
  <c r="BN35" i="1"/>
  <c r="X73" i="1"/>
  <c r="BB73" i="1"/>
  <c r="AW73" i="1"/>
  <c r="AR73" i="1"/>
  <c r="BL73" i="1"/>
  <c r="BG73" i="1"/>
  <c r="AY73" i="1"/>
  <c r="AT73" i="1"/>
  <c r="BI73" i="1"/>
  <c r="BD73" i="1"/>
  <c r="BN73" i="1"/>
  <c r="BG22" i="1"/>
  <c r="BL22" i="1"/>
  <c r="BB22" i="1"/>
  <c r="AW22" i="1"/>
  <c r="AR22" i="1"/>
  <c r="AT22" i="1"/>
  <c r="BD22" i="1"/>
  <c r="BI22" i="1"/>
  <c r="AY22" i="1"/>
  <c r="BN22" i="1"/>
  <c r="AW39" i="1"/>
  <c r="BB39" i="1"/>
  <c r="AR39" i="1"/>
  <c r="BG39" i="1"/>
  <c r="BL39" i="1"/>
  <c r="AY39" i="1"/>
  <c r="AT39" i="1"/>
  <c r="BD39" i="1"/>
  <c r="BI39" i="1"/>
  <c r="BN39" i="1"/>
  <c r="AR58" i="1"/>
  <c r="BB58" i="1"/>
  <c r="AW58" i="1"/>
  <c r="BL58" i="1"/>
  <c r="BG58" i="1"/>
  <c r="AT58" i="1"/>
  <c r="AY58" i="1"/>
  <c r="BD58" i="1"/>
  <c r="BI58" i="1"/>
  <c r="BN58" i="1"/>
  <c r="BL62" i="1"/>
  <c r="BG62" i="1"/>
  <c r="BB62" i="1"/>
  <c r="AW62" i="1"/>
  <c r="AR62" i="1"/>
  <c r="BD62" i="1"/>
  <c r="AY62" i="1"/>
  <c r="AT62" i="1"/>
  <c r="BI62" i="1"/>
  <c r="BN62" i="1"/>
  <c r="BG66" i="1"/>
  <c r="BL66" i="1"/>
  <c r="BB66" i="1"/>
  <c r="AW66" i="1"/>
  <c r="AR66" i="1"/>
  <c r="AT66" i="1"/>
  <c r="AY66" i="1"/>
  <c r="BD66" i="1"/>
  <c r="BI66" i="1"/>
  <c r="BN66" i="1"/>
  <c r="X81" i="1"/>
  <c r="AR81" i="1"/>
  <c r="BL81" i="1"/>
  <c r="BG81" i="1"/>
  <c r="BB81" i="1"/>
  <c r="AW81" i="1"/>
  <c r="AT81" i="1"/>
  <c r="AY81" i="1"/>
  <c r="BD81" i="1"/>
  <c r="BI81" i="1"/>
  <c r="BN81" i="1"/>
  <c r="BL57" i="1"/>
  <c r="BG57" i="1"/>
  <c r="AR57" i="1"/>
  <c r="BB57" i="1"/>
  <c r="AW57" i="1"/>
  <c r="AY57" i="1"/>
  <c r="AT57" i="1"/>
  <c r="BD57" i="1"/>
  <c r="BI57" i="1"/>
  <c r="BN57" i="1"/>
  <c r="BB40" i="1"/>
  <c r="BG40" i="1"/>
  <c r="BL40" i="1"/>
  <c r="AW40" i="1"/>
  <c r="AR40" i="1"/>
  <c r="AY40" i="1"/>
  <c r="AT40" i="1"/>
  <c r="BD40" i="1"/>
  <c r="BI40" i="1"/>
  <c r="BN40" i="1"/>
  <c r="BL67" i="1"/>
  <c r="BG67" i="1"/>
  <c r="BB67" i="1"/>
  <c r="AW67" i="1"/>
  <c r="AR67" i="1"/>
  <c r="AY67" i="1"/>
  <c r="AT67" i="1"/>
  <c r="BD67" i="1"/>
  <c r="BI67" i="1"/>
  <c r="BN67" i="1"/>
  <c r="AW30" i="1"/>
  <c r="BL30" i="1"/>
  <c r="BG30" i="1"/>
  <c r="BB30" i="1"/>
  <c r="AR30" i="1"/>
  <c r="AY30" i="1"/>
  <c r="AT30" i="1"/>
  <c r="BD30" i="1"/>
  <c r="BI30" i="1"/>
  <c r="BN30" i="1"/>
  <c r="AR48" i="1"/>
  <c r="AW48" i="1"/>
  <c r="BB48" i="1"/>
  <c r="BL48" i="1"/>
  <c r="BG48" i="1"/>
  <c r="AT48" i="1"/>
  <c r="AY48" i="1"/>
  <c r="BD48" i="1"/>
  <c r="BI48" i="1"/>
  <c r="BN48" i="1"/>
  <c r="X82" i="1"/>
  <c r="BG82" i="1"/>
  <c r="BB82" i="1"/>
  <c r="AW82" i="1"/>
  <c r="AR82" i="1"/>
  <c r="BL82" i="1"/>
  <c r="AY82" i="1"/>
  <c r="AT82" i="1"/>
  <c r="BD82" i="1"/>
  <c r="BI82" i="1"/>
  <c r="BN82" i="1"/>
  <c r="AW64" i="1"/>
  <c r="AR64" i="1"/>
  <c r="BB64" i="1"/>
  <c r="BL64" i="1"/>
  <c r="BG64" i="1"/>
  <c r="AY64" i="1"/>
  <c r="BD64" i="1"/>
  <c r="AT64" i="1"/>
  <c r="BI64" i="1"/>
  <c r="BN64" i="1"/>
  <c r="X68" i="1"/>
  <c r="AR68" i="1"/>
  <c r="BL68" i="1"/>
  <c r="BG68" i="1"/>
  <c r="AT68" i="1"/>
  <c r="BB68" i="1"/>
  <c r="AW68" i="1"/>
  <c r="AY68" i="1"/>
  <c r="BD68" i="1"/>
  <c r="BI68" i="1"/>
  <c r="BN68" i="1"/>
  <c r="X86" i="1"/>
  <c r="BL86" i="1"/>
  <c r="AW86" i="1"/>
  <c r="AR86" i="1"/>
  <c r="BG86" i="1"/>
  <c r="BB86" i="1"/>
  <c r="AT86" i="1"/>
  <c r="AY86" i="1"/>
  <c r="BD86" i="1"/>
  <c r="BI86" i="1"/>
  <c r="BN86" i="1"/>
  <c r="X23" i="1"/>
  <c r="AR23" i="1"/>
  <c r="BL23" i="1"/>
  <c r="BG23" i="1"/>
  <c r="BB23" i="1"/>
  <c r="AW23" i="1"/>
  <c r="AY23" i="1"/>
  <c r="AT23" i="1"/>
  <c r="BD23" i="1"/>
  <c r="BI23" i="1"/>
  <c r="BN23" i="1"/>
  <c r="AR63" i="1"/>
  <c r="AW63" i="1"/>
  <c r="BB63" i="1"/>
  <c r="BL63" i="1"/>
  <c r="BG63" i="1"/>
  <c r="AY63" i="1"/>
  <c r="AT63" i="1"/>
  <c r="BI63" i="1"/>
  <c r="BD63" i="1"/>
  <c r="BN63" i="1"/>
  <c r="BG31" i="1"/>
  <c r="BL31" i="1"/>
  <c r="BB31" i="1"/>
  <c r="AW31" i="1"/>
  <c r="AR31" i="1"/>
  <c r="AT31" i="1"/>
  <c r="AY31" i="1"/>
  <c r="BD31" i="1"/>
  <c r="BI31" i="1"/>
  <c r="BN31" i="1"/>
  <c r="X83" i="1"/>
  <c r="BB83" i="1"/>
  <c r="AW83" i="1"/>
  <c r="BL83" i="1"/>
  <c r="BG83" i="1"/>
  <c r="AR83" i="1"/>
  <c r="AY83" i="1"/>
  <c r="AT83" i="1"/>
  <c r="BD83" i="1"/>
  <c r="BI83" i="1"/>
  <c r="BN83" i="1"/>
  <c r="BL65" i="1"/>
  <c r="AW65" i="1"/>
  <c r="BG65" i="1"/>
  <c r="BB65" i="1"/>
  <c r="AR65" i="1"/>
  <c r="AY65" i="1"/>
  <c r="BD65" i="1"/>
  <c r="BI65" i="1"/>
  <c r="AT65" i="1"/>
  <c r="BN65" i="1"/>
  <c r="X69" i="1"/>
  <c r="BG69" i="1"/>
  <c r="BB69" i="1"/>
  <c r="AR69" i="1"/>
  <c r="BL69" i="1"/>
  <c r="AW69" i="1"/>
  <c r="AY69" i="1"/>
  <c r="AT69" i="1"/>
  <c r="BD69" i="1"/>
  <c r="BI69" i="1"/>
  <c r="BN69" i="1"/>
  <c r="X87" i="1"/>
  <c r="AR87" i="1"/>
  <c r="BL87" i="1"/>
  <c r="BB87" i="1"/>
  <c r="AW87" i="1"/>
  <c r="BG87" i="1"/>
  <c r="AT87" i="1"/>
  <c r="AY87" i="1"/>
  <c r="BI87" i="1"/>
  <c r="BN87" i="1"/>
  <c r="BD87" i="1"/>
  <c r="X80" i="1"/>
  <c r="AW80" i="1"/>
  <c r="BL80" i="1"/>
  <c r="BG80" i="1"/>
  <c r="BB80" i="1"/>
  <c r="AR80" i="1"/>
  <c r="AY80" i="1"/>
  <c r="BD80" i="1"/>
  <c r="AT80" i="1"/>
  <c r="BI80" i="1"/>
  <c r="BN80" i="1"/>
  <c r="AW59" i="1"/>
  <c r="AR59" i="1"/>
  <c r="BL59" i="1"/>
  <c r="BG59" i="1"/>
  <c r="BB59" i="1"/>
  <c r="AY59" i="1"/>
  <c r="AT59" i="1"/>
  <c r="BD59" i="1"/>
  <c r="BI59" i="1"/>
  <c r="BN59" i="1"/>
  <c r="X85" i="1"/>
  <c r="BL85" i="1"/>
  <c r="BG85" i="1"/>
  <c r="AR85" i="1"/>
  <c r="BB85" i="1"/>
  <c r="AW85" i="1"/>
  <c r="AY85" i="1"/>
  <c r="AT85" i="1"/>
  <c r="AT84" i="1" s="1"/>
  <c r="BD85" i="1"/>
  <c r="BI85" i="1"/>
  <c r="BN85" i="1"/>
  <c r="BB49" i="1"/>
  <c r="AW49" i="1"/>
  <c r="AR49" i="1"/>
  <c r="BG49" i="1"/>
  <c r="BL49" i="1"/>
  <c r="AT49" i="1"/>
  <c r="BI49" i="1"/>
  <c r="BD49" i="1"/>
  <c r="AY49" i="1"/>
  <c r="BN49" i="1"/>
  <c r="BG43" i="1"/>
  <c r="AR43" i="1"/>
  <c r="AW43" i="1"/>
  <c r="BL43" i="1"/>
  <c r="BB43" i="1"/>
  <c r="AY43" i="1"/>
  <c r="AT43" i="1"/>
  <c r="BD43" i="1"/>
  <c r="BI43" i="1"/>
  <c r="BN43" i="1"/>
  <c r="AW54" i="1"/>
  <c r="AR54" i="1"/>
  <c r="BG54" i="1"/>
  <c r="BB54" i="1"/>
  <c r="BL54" i="1"/>
  <c r="BD54" i="1"/>
  <c r="AY54" i="1"/>
  <c r="AT54" i="1"/>
  <c r="BI54" i="1"/>
  <c r="BN54" i="1"/>
  <c r="X77" i="1"/>
  <c r="AW77" i="1"/>
  <c r="AR77" i="1"/>
  <c r="BL77" i="1"/>
  <c r="BG77" i="1"/>
  <c r="BB77" i="1"/>
  <c r="AY77" i="1"/>
  <c r="AT77" i="1"/>
  <c r="BD77" i="1"/>
  <c r="BI77" i="1"/>
  <c r="BN77" i="1"/>
  <c r="X74" i="1"/>
  <c r="BB74" i="1"/>
  <c r="AW74" i="1"/>
  <c r="AR74" i="1"/>
  <c r="BL74" i="1"/>
  <c r="BG74" i="1"/>
  <c r="AT74" i="1"/>
  <c r="AY74" i="1"/>
  <c r="BD74" i="1"/>
  <c r="BI74" i="1"/>
  <c r="BN74" i="1"/>
  <c r="X70" i="1"/>
  <c r="BB70" i="1"/>
  <c r="AW70" i="1"/>
  <c r="BL70" i="1"/>
  <c r="AR70" i="1"/>
  <c r="BG70" i="1"/>
  <c r="AT70" i="1"/>
  <c r="BD70" i="1"/>
  <c r="AY70" i="1"/>
  <c r="BI70" i="1"/>
  <c r="BN70" i="1"/>
  <c r="X88" i="1"/>
  <c r="AW88" i="1"/>
  <c r="BL88" i="1"/>
  <c r="AR88" i="1"/>
  <c r="BG88" i="1"/>
  <c r="BB88" i="1"/>
  <c r="AT88" i="1"/>
  <c r="AY88" i="1"/>
  <c r="BD88" i="1"/>
  <c r="BI88" i="1"/>
  <c r="BN88" i="1"/>
  <c r="BL41" i="1"/>
  <c r="BG41" i="1"/>
  <c r="AR41" i="1"/>
  <c r="BB41" i="1"/>
  <c r="AW41" i="1"/>
  <c r="AT41" i="1"/>
  <c r="AY41" i="1"/>
  <c r="BD41" i="1"/>
  <c r="BI41" i="1"/>
  <c r="BN41" i="1"/>
  <c r="BB55" i="1"/>
  <c r="AW55" i="1"/>
  <c r="BG55" i="1"/>
  <c r="AR55" i="1"/>
  <c r="BL55" i="1"/>
  <c r="AT55" i="1"/>
  <c r="AY55" i="1"/>
  <c r="BD55" i="1"/>
  <c r="BI55" i="1"/>
  <c r="BN55" i="1"/>
  <c r="X78" i="1"/>
  <c r="BB78" i="1"/>
  <c r="BL78" i="1"/>
  <c r="AW78" i="1"/>
  <c r="AR78" i="1"/>
  <c r="BG78" i="1"/>
  <c r="AT78" i="1"/>
  <c r="AY78" i="1"/>
  <c r="BD78" i="1"/>
  <c r="BI78" i="1"/>
  <c r="BN78" i="1"/>
  <c r="X75" i="1"/>
  <c r="BL75" i="1"/>
  <c r="BG75" i="1"/>
  <c r="BB75" i="1"/>
  <c r="AW75" i="1"/>
  <c r="AR75" i="1"/>
  <c r="AY75" i="1"/>
  <c r="AT75" i="1"/>
  <c r="BD75" i="1"/>
  <c r="BI75" i="1"/>
  <c r="BN75" i="1"/>
  <c r="X71" i="1"/>
  <c r="BL71" i="1"/>
  <c r="BG71" i="1"/>
  <c r="AR71" i="1"/>
  <c r="BB71" i="1"/>
  <c r="AW71" i="1"/>
  <c r="AT71" i="1"/>
  <c r="AY71" i="1"/>
  <c r="BD71" i="1"/>
  <c r="BI71" i="1"/>
  <c r="BN71" i="1"/>
  <c r="X89" i="1"/>
  <c r="BG89" i="1"/>
  <c r="BL89" i="1"/>
  <c r="BB89" i="1"/>
  <c r="AW89" i="1"/>
  <c r="AR89" i="1"/>
  <c r="AT89" i="1"/>
  <c r="AY89" i="1"/>
  <c r="BD89" i="1"/>
  <c r="BI89" i="1"/>
  <c r="BN89" i="1"/>
  <c r="BL42" i="1"/>
  <c r="BG42" i="1"/>
  <c r="AR42" i="1"/>
  <c r="BB42" i="1"/>
  <c r="AW42" i="1"/>
  <c r="AT42" i="1"/>
  <c r="AY42" i="1"/>
  <c r="BD42" i="1"/>
  <c r="BI42" i="1"/>
  <c r="BN42" i="1"/>
  <c r="BG56" i="1"/>
  <c r="BB56" i="1"/>
  <c r="AW56" i="1"/>
  <c r="BL56" i="1"/>
  <c r="AR56" i="1"/>
  <c r="AT56" i="1"/>
  <c r="AY56" i="1"/>
  <c r="BD56" i="1"/>
  <c r="BI56" i="1"/>
  <c r="BN56" i="1"/>
  <c r="X79" i="1"/>
  <c r="BL79" i="1"/>
  <c r="BG79" i="1"/>
  <c r="BB79" i="1"/>
  <c r="AW79" i="1"/>
  <c r="AR79" i="1"/>
  <c r="AY79" i="1"/>
  <c r="BD79" i="1"/>
  <c r="AT79" i="1"/>
  <c r="BI79" i="1"/>
  <c r="BN79" i="1"/>
  <c r="X76" i="1"/>
  <c r="AW76" i="1"/>
  <c r="BL76" i="1"/>
  <c r="AR76" i="1"/>
  <c r="BG76" i="1"/>
  <c r="BB76" i="1"/>
  <c r="AT76" i="1"/>
  <c r="AY76" i="1"/>
  <c r="BD76" i="1"/>
  <c r="BI76" i="1"/>
  <c r="BN76" i="1"/>
  <c r="X72" i="1"/>
  <c r="AR72" i="1"/>
  <c r="BL72" i="1"/>
  <c r="AW72" i="1"/>
  <c r="BG72" i="1"/>
  <c r="BB72" i="1"/>
  <c r="AT72" i="1"/>
  <c r="BD72" i="1"/>
  <c r="BI72" i="1"/>
  <c r="AY72" i="1"/>
  <c r="BN72" i="1"/>
  <c r="X90" i="1"/>
  <c r="AR90" i="1"/>
  <c r="BL90" i="1"/>
  <c r="BG90" i="1"/>
  <c r="BB90" i="1"/>
  <c r="AW90" i="1"/>
  <c r="AT90" i="1"/>
  <c r="AY90" i="1"/>
  <c r="BD90" i="1"/>
  <c r="BI90" i="1"/>
  <c r="BN90" i="1"/>
  <c r="X67" i="1"/>
  <c r="X59" i="1"/>
  <c r="X66" i="1"/>
  <c r="X65" i="1"/>
  <c r="X64" i="1"/>
  <c r="X48" i="1"/>
  <c r="X62" i="1"/>
  <c r="X63" i="1"/>
  <c r="X58" i="1"/>
  <c r="X54" i="1"/>
  <c r="X55" i="1"/>
  <c r="X56" i="1"/>
  <c r="X57" i="1"/>
  <c r="X39" i="1"/>
  <c r="X41" i="1"/>
  <c r="X42" i="1"/>
  <c r="X30" i="1"/>
  <c r="X31" i="1"/>
  <c r="X49" i="1"/>
  <c r="X43" i="1"/>
  <c r="X40" i="1"/>
  <c r="X19" i="1"/>
  <c r="BL19" i="1"/>
  <c r="BG19" i="1"/>
  <c r="BB19" i="1"/>
  <c r="AW19" i="1"/>
  <c r="AT19" i="1"/>
  <c r="AY19" i="1"/>
  <c r="BD19" i="1"/>
  <c r="BI19" i="1"/>
  <c r="BN19" i="1"/>
  <c r="X22" i="1"/>
  <c r="X35" i="1"/>
  <c r="X20" i="1"/>
  <c r="AW20" i="1"/>
  <c r="BL20" i="1"/>
  <c r="BG20" i="1"/>
  <c r="BB20" i="1"/>
  <c r="AT20" i="1"/>
  <c r="AY20" i="1"/>
  <c r="BD20" i="1"/>
  <c r="BI20" i="1"/>
  <c r="BN20" i="1"/>
  <c r="X21" i="1"/>
  <c r="BB21" i="1"/>
  <c r="AW21" i="1"/>
  <c r="AR21" i="1"/>
  <c r="BL21" i="1"/>
  <c r="BG21" i="1"/>
  <c r="AT21" i="1"/>
  <c r="BD21" i="1"/>
  <c r="BI21" i="1"/>
  <c r="AY21" i="1"/>
  <c r="BN21" i="1"/>
  <c r="X38" i="1"/>
  <c r="B14" i="2"/>
  <c r="K26" i="2"/>
  <c r="AW53" i="1" l="1"/>
  <c r="X84" i="1"/>
  <c r="E28" i="2" s="1"/>
  <c r="BI53" i="1"/>
  <c r="AW34" i="1"/>
  <c r="AR34" i="1"/>
  <c r="BL34" i="1"/>
  <c r="BG34" i="1"/>
  <c r="BB34" i="1"/>
  <c r="AY34" i="1"/>
  <c r="AT34" i="1"/>
  <c r="BD34" i="1"/>
  <c r="BI34" i="1"/>
  <c r="BN34" i="1"/>
  <c r="BG61" i="1"/>
  <c r="BG60" i="1" s="1"/>
  <c r="BL61" i="1"/>
  <c r="BL60" i="1" s="1"/>
  <c r="BB61" i="1"/>
  <c r="BB60" i="1" s="1"/>
  <c r="AW61" i="1"/>
  <c r="AW60" i="1" s="1"/>
  <c r="AR61" i="1"/>
  <c r="AR60" i="1" s="1"/>
  <c r="AT61" i="1"/>
  <c r="AT60" i="1" s="1"/>
  <c r="AY61" i="1"/>
  <c r="AY60" i="1" s="1"/>
  <c r="BD61" i="1"/>
  <c r="BI61" i="1"/>
  <c r="BN61" i="1"/>
  <c r="BN60" i="1" s="1"/>
  <c r="BD53" i="1"/>
  <c r="AY84" i="1"/>
  <c r="X52" i="1"/>
  <c r="AR52" i="1"/>
  <c r="BB52" i="1"/>
  <c r="AW52" i="1"/>
  <c r="BL52" i="1"/>
  <c r="BG52" i="1"/>
  <c r="AY52" i="1"/>
  <c r="AT52" i="1"/>
  <c r="BD52" i="1"/>
  <c r="BI52" i="1"/>
  <c r="BN52" i="1"/>
  <c r="X24" i="1"/>
  <c r="AR24" i="1"/>
  <c r="AW24" i="1"/>
  <c r="BL24" i="1"/>
  <c r="BG24" i="1"/>
  <c r="BB24" i="1"/>
  <c r="AT24" i="1"/>
  <c r="AY24" i="1"/>
  <c r="BD24" i="1"/>
  <c r="BI24" i="1"/>
  <c r="BN24" i="1"/>
  <c r="BB84" i="1"/>
  <c r="BG26" i="1"/>
  <c r="BB26" i="1"/>
  <c r="AW26" i="1"/>
  <c r="BL26" i="1"/>
  <c r="AR26" i="1"/>
  <c r="AY26" i="1"/>
  <c r="AT26" i="1"/>
  <c r="BD26" i="1"/>
  <c r="BI26" i="1"/>
  <c r="BN26" i="1"/>
  <c r="BL53" i="1"/>
  <c r="AR84" i="1"/>
  <c r="AR33" i="1"/>
  <c r="AW33" i="1"/>
  <c r="BL33" i="1"/>
  <c r="BG33" i="1"/>
  <c r="BB33" i="1"/>
  <c r="AT33" i="1"/>
  <c r="AY33" i="1"/>
  <c r="BD33" i="1"/>
  <c r="BI33" i="1"/>
  <c r="BN33" i="1"/>
  <c r="BD60" i="1"/>
  <c r="AY53" i="1"/>
  <c r="BL45" i="1"/>
  <c r="BG45" i="1"/>
  <c r="BB45" i="1"/>
  <c r="AR45" i="1"/>
  <c r="AW45" i="1"/>
  <c r="AT45" i="1"/>
  <c r="AY45" i="1"/>
  <c r="BD45" i="1"/>
  <c r="BI45" i="1"/>
  <c r="BN45" i="1"/>
  <c r="BL28" i="1"/>
  <c r="BG28" i="1"/>
  <c r="BB28" i="1"/>
  <c r="AR28" i="1"/>
  <c r="AW28" i="1"/>
  <c r="AY28" i="1"/>
  <c r="AT28" i="1"/>
  <c r="BD28" i="1"/>
  <c r="BI28" i="1"/>
  <c r="BN28" i="1"/>
  <c r="AR47" i="1"/>
  <c r="BL47" i="1"/>
  <c r="BG47" i="1"/>
  <c r="AW47" i="1"/>
  <c r="BB47" i="1"/>
  <c r="AT47" i="1"/>
  <c r="BD47" i="1"/>
  <c r="AY47" i="1"/>
  <c r="BI47" i="1"/>
  <c r="BN47" i="1"/>
  <c r="AR53" i="1"/>
  <c r="BB53" i="1"/>
  <c r="BN84" i="1"/>
  <c r="BG84" i="1"/>
  <c r="AT53" i="1"/>
  <c r="AW84" i="1"/>
  <c r="AW25" i="1"/>
  <c r="BL25" i="1"/>
  <c r="AR25" i="1"/>
  <c r="BG25" i="1"/>
  <c r="BB25" i="1"/>
  <c r="AY25" i="1"/>
  <c r="AT25" i="1"/>
  <c r="BD25" i="1"/>
  <c r="BI25" i="1"/>
  <c r="BN25" i="1"/>
  <c r="X29" i="1"/>
  <c r="AR29" i="1"/>
  <c r="AW29" i="1"/>
  <c r="BL29" i="1"/>
  <c r="BB29" i="1"/>
  <c r="BG29" i="1"/>
  <c r="AT29" i="1"/>
  <c r="AY29" i="1"/>
  <c r="BD29" i="1"/>
  <c r="BI29" i="1"/>
  <c r="BN29" i="1"/>
  <c r="BG53" i="1"/>
  <c r="BI84" i="1"/>
  <c r="BL84" i="1"/>
  <c r="BL37" i="1"/>
  <c r="BG37" i="1"/>
  <c r="BB37" i="1"/>
  <c r="AW37" i="1"/>
  <c r="AR37" i="1"/>
  <c r="AY37" i="1"/>
  <c r="AT37" i="1"/>
  <c r="BD37" i="1"/>
  <c r="BI37" i="1"/>
  <c r="BN37" i="1"/>
  <c r="BB44" i="1"/>
  <c r="BL44" i="1"/>
  <c r="AW44" i="1"/>
  <c r="AR44" i="1"/>
  <c r="BG44" i="1"/>
  <c r="AT44" i="1"/>
  <c r="BD44" i="1"/>
  <c r="AY44" i="1"/>
  <c r="BI44" i="1"/>
  <c r="BN44" i="1"/>
  <c r="BG50" i="1"/>
  <c r="BB50" i="1"/>
  <c r="AR50" i="1"/>
  <c r="AW50" i="1"/>
  <c r="AT50" i="1"/>
  <c r="BL50" i="1"/>
  <c r="AY50" i="1"/>
  <c r="BD50" i="1"/>
  <c r="BI50" i="1"/>
  <c r="BN50" i="1"/>
  <c r="BL32" i="1"/>
  <c r="BG32" i="1"/>
  <c r="BB32" i="1"/>
  <c r="AW32" i="1"/>
  <c r="AR32" i="1"/>
  <c r="AY32" i="1"/>
  <c r="BD32" i="1"/>
  <c r="AT32" i="1"/>
  <c r="BI32" i="1"/>
  <c r="BN32" i="1"/>
  <c r="X51" i="1"/>
  <c r="BL51" i="1"/>
  <c r="AR51" i="1"/>
  <c r="BG51" i="1"/>
  <c r="BB51" i="1"/>
  <c r="AW51" i="1"/>
  <c r="AT51" i="1"/>
  <c r="AY51" i="1"/>
  <c r="BD51" i="1"/>
  <c r="BI51" i="1"/>
  <c r="BN51" i="1"/>
  <c r="BI60" i="1"/>
  <c r="BN53" i="1"/>
  <c r="BD84" i="1"/>
  <c r="BC84" i="1" s="1"/>
  <c r="X53" i="1"/>
  <c r="E24" i="2" s="1"/>
  <c r="X50" i="1"/>
  <c r="X61" i="1"/>
  <c r="X60" i="1" s="1"/>
  <c r="E26" i="2" s="1"/>
  <c r="X32" i="1"/>
  <c r="X18" i="1"/>
  <c r="BL18" i="1"/>
  <c r="BG18" i="1"/>
  <c r="BB18" i="1"/>
  <c r="AW18" i="1"/>
  <c r="AR18" i="1"/>
  <c r="AY18" i="1"/>
  <c r="AT18" i="1"/>
  <c r="BD18" i="1"/>
  <c r="BI18" i="1"/>
  <c r="BN18" i="1"/>
  <c r="X34" i="1"/>
  <c r="X33" i="1"/>
  <c r="X44" i="1"/>
  <c r="X37" i="1"/>
  <c r="X25" i="1"/>
  <c r="X26" i="1"/>
  <c r="X45" i="1"/>
  <c r="X28" i="1"/>
  <c r="X47" i="1"/>
  <c r="BM84" i="1" l="1"/>
  <c r="AX84" i="1"/>
  <c r="G26" i="2"/>
  <c r="BH84" i="1"/>
  <c r="AS84" i="1"/>
  <c r="BD46" i="1"/>
  <c r="BN17" i="1"/>
  <c r="BG17" i="1"/>
  <c r="BM60" i="1"/>
  <c r="BM53" i="1"/>
  <c r="AS53" i="1"/>
  <c r="BC53" i="1"/>
  <c r="AY46" i="1"/>
  <c r="BL46" i="1"/>
  <c r="BN46" i="1"/>
  <c r="BI46" i="1"/>
  <c r="BN36" i="1"/>
  <c r="BG36" i="1"/>
  <c r="BI36" i="1"/>
  <c r="BD36" i="1"/>
  <c r="AW36" i="1"/>
  <c r="AT36" i="1"/>
  <c r="AY36" i="1"/>
  <c r="BN27" i="1"/>
  <c r="AR27" i="1"/>
  <c r="BB17" i="1"/>
  <c r="BI17" i="1"/>
  <c r="BL17" i="1"/>
  <c r="BH60" i="1"/>
  <c r="AR46" i="1"/>
  <c r="BB27" i="1"/>
  <c r="BI27" i="1"/>
  <c r="BG27" i="1"/>
  <c r="BL27" i="1"/>
  <c r="AY27" i="1"/>
  <c r="BD17" i="1"/>
  <c r="AR36" i="1"/>
  <c r="BB36" i="1"/>
  <c r="AT46" i="1"/>
  <c r="AY17" i="1"/>
  <c r="BB46" i="1"/>
  <c r="AT27" i="1"/>
  <c r="BD27" i="1"/>
  <c r="BL36" i="1"/>
  <c r="AW46" i="1"/>
  <c r="AX53" i="1"/>
  <c r="AX60" i="1"/>
  <c r="AW17" i="1"/>
  <c r="BG46" i="1"/>
  <c r="AW27" i="1"/>
  <c r="BC60" i="1"/>
  <c r="AS60" i="1"/>
  <c r="BH53" i="1"/>
  <c r="AT17" i="1"/>
  <c r="AR17" i="1"/>
  <c r="X46" i="1"/>
  <c r="E22" i="2" s="1"/>
  <c r="X17" i="1"/>
  <c r="X36" i="1"/>
  <c r="E20" i="2" s="1"/>
  <c r="X27" i="1"/>
  <c r="E18" i="2" s="1"/>
  <c r="H26" i="2"/>
  <c r="J26" i="2"/>
  <c r="I26" i="2"/>
  <c r="BM17" i="1" l="1"/>
  <c r="AX27" i="1"/>
  <c r="AQ94" i="1"/>
  <c r="BM94" i="1"/>
  <c r="AS36" i="1"/>
  <c r="BC46" i="1"/>
  <c r="BH46" i="1"/>
  <c r="AS46" i="1"/>
  <c r="AX46" i="1"/>
  <c r="BF94" i="1"/>
  <c r="BM36" i="1"/>
  <c r="BA94" i="1"/>
  <c r="BK94" i="1"/>
  <c r="AX94" i="1"/>
  <c r="AS94" i="1"/>
  <c r="AV94" i="1"/>
  <c r="BC17" i="1"/>
  <c r="BH17" i="1"/>
  <c r="BC94" i="1"/>
  <c r="AX17" i="1"/>
  <c r="BH36" i="1"/>
  <c r="BH27" i="1"/>
  <c r="AX36" i="1"/>
  <c r="BC36" i="1"/>
  <c r="BC27" i="1"/>
  <c r="BH94" i="1"/>
  <c r="BM27" i="1"/>
  <c r="AS27" i="1"/>
  <c r="BM46" i="1"/>
  <c r="AS17" i="1"/>
  <c r="E16" i="2"/>
  <c r="X16" i="1"/>
  <c r="E14" i="2" s="1"/>
  <c r="M14" i="2" s="1"/>
  <c r="H14" i="2" l="1"/>
  <c r="J14" i="2"/>
  <c r="I14" i="2"/>
  <c r="B33" i="2"/>
  <c r="J33" i="2" s="1"/>
  <c r="J37" i="2" s="1"/>
  <c r="X15" i="1"/>
  <c r="AT93" i="1" s="1"/>
  <c r="G14" i="2"/>
  <c r="K14" i="2"/>
  <c r="L14" i="2"/>
  <c r="K33" i="2" l="1"/>
  <c r="K37" i="2" s="1"/>
  <c r="AQ93" i="1"/>
  <c r="BK93" i="1"/>
  <c r="AY93" i="1"/>
  <c r="I33" i="2"/>
  <c r="I37" i="2" s="1"/>
  <c r="H33" i="2"/>
  <c r="H37" i="2" s="1"/>
  <c r="M33" i="2"/>
  <c r="M37" i="2" s="1"/>
  <c r="G33" i="2"/>
  <c r="G37" i="2" s="1"/>
  <c r="G42" i="2" s="1"/>
  <c r="L33" i="2"/>
  <c r="L37" i="2" s="1"/>
  <c r="BN93" i="1"/>
  <c r="BD93" i="1"/>
  <c r="AV93" i="1"/>
  <c r="BF93" i="1"/>
  <c r="BA93" i="1"/>
  <c r="BI93" i="1"/>
  <c r="H42" i="2" l="1"/>
  <c r="I42" i="2" s="1"/>
  <c r="J42" i="2" s="1"/>
  <c r="K42" i="2" s="1"/>
  <c r="L42" i="2" s="1"/>
  <c r="M42" i="2" s="1"/>
  <c r="U42" i="2" s="1"/>
  <c r="U37" i="2"/>
  <c r="G38" i="2"/>
  <c r="H38" i="2" s="1"/>
  <c r="I38" i="2" s="1"/>
  <c r="J38" i="2" s="1"/>
  <c r="K38" i="2" s="1"/>
  <c r="L38" i="2" s="1"/>
  <c r="M38" i="2" s="1"/>
</calcChain>
</file>

<file path=xl/sharedStrings.xml><?xml version="1.0" encoding="utf-8"?>
<sst xmlns="http://schemas.openxmlformats.org/spreadsheetml/2006/main" count="1413" uniqueCount="363">
  <si>
    <t>Grau de Sigilo</t>
  </si>
  <si>
    <t>LOTE</t>
  </si>
  <si>
    <t>Meta</t>
  </si>
  <si>
    <t>Nível 2</t>
  </si>
  <si>
    <t>Nível 3</t>
  </si>
  <si>
    <t>Nível 4</t>
  </si>
  <si>
    <t>Serviço</t>
  </si>
  <si>
    <t>#PUBLICO</t>
  </si>
  <si>
    <t>Nmax</t>
  </si>
  <si>
    <t>BDI 1</t>
  </si>
  <si>
    <t>BDI 2</t>
  </si>
  <si>
    <t>BDI 3</t>
  </si>
  <si>
    <t>APELIDO DO EMPREENDIMENTO</t>
  </si>
  <si>
    <t>Bom Sucesso do Sul</t>
  </si>
  <si>
    <t>REFORMA COZINHA CENTRO DE CONVIVÊNCIA</t>
  </si>
  <si>
    <t>Arredondamento</t>
  </si>
  <si>
    <t>LOCALIDADE SINAPI</t>
  </si>
  <si>
    <t>DATA BASE</t>
  </si>
  <si>
    <t>DESCRIÇÃO DO LOTE</t>
  </si>
  <si>
    <t>MUNICÍPIO / UF</t>
  </si>
  <si>
    <t>Quantidade</t>
  </si>
  <si>
    <t>QUANTIDADES: ACOMP. POR BM</t>
  </si>
  <si>
    <t>PREÇO UNITÁRIO LICITADO</t>
  </si>
  <si>
    <t>'[Referência 06-2024.xls]Banco'!$a5:$a$65536</t>
  </si>
  <si>
    <t>FILTRO</t>
  </si>
  <si>
    <t>CURITIBA</t>
  </si>
  <si>
    <t>RECURSO</t>
  </si>
  <si>
    <t>SGL RECURSO</t>
  </si>
  <si>
    <t>Custo Unitáro</t>
  </si>
  <si>
    <t>'[Referência 06-2024.xls]Banco'!$d$3</t>
  </si>
  <si>
    <t>BDI</t>
  </si>
  <si>
    <t>ERRO GERAL</t>
  </si>
  <si>
    <t>Preço Unitário</t>
  </si>
  <si>
    <t>OK</t>
  </si>
  <si>
    <t>Preço Total</t>
  </si>
  <si>
    <t>Valores não Arredondados</t>
  </si>
  <si>
    <t>↓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</si>
  <si>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</si>
  <si>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</si>
  <si>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</si>
  <si>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</si>
  <si>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</si>
  <si>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</si>
  <si>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</si>
  <si>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</si>
  <si>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</si>
  <si>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</si>
  <si>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</si>
  <si>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Nível</t>
  </si>
  <si>
    <t>Nível Corrigido</t>
  </si>
  <si>
    <t>Item</t>
  </si>
  <si>
    <t>Fonte</t>
  </si>
  <si>
    <t>Código</t>
  </si>
  <si>
    <t>Descrição</t>
  </si>
  <si>
    <t>Unidade</t>
  </si>
  <si>
    <t>Custo Unitário (sem BDI) (R$)</t>
  </si>
  <si>
    <t>BDI
(%)</t>
  </si>
  <si>
    <t>Preço Unitário (com BDI) (R$)</t>
  </si>
  <si>
    <t>Preço Total
(R$)</t>
  </si>
  <si>
    <t>Contrapartida (R$)</t>
  </si>
  <si>
    <t>Outros (R$)</t>
  </si>
  <si>
    <t>Erro de Dados</t>
  </si>
  <si>
    <t>Lista Crono</t>
  </si>
  <si>
    <t>Concatenação Fonte-Código</t>
  </si>
  <si>
    <t>BancoDesloc</t>
  </si>
  <si>
    <t>Custo Unitário Referência (R$)</t>
  </si>
  <si>
    <t>Valor BDI</t>
  </si>
  <si>
    <t>Preço Total
Licit. (R$)</t>
  </si>
  <si>
    <t>Preço Unitário Edital (R$)</t>
  </si>
  <si>
    <t>S</t>
  </si>
  <si>
    <t/>
  </si>
  <si>
    <t>-</t>
  </si>
  <si>
    <t>SINAPI</t>
  </si>
  <si>
    <t>(Sem Código)</t>
  </si>
  <si>
    <t>RA</t>
  </si>
  <si>
    <t>L</t>
  </si>
  <si>
    <t>F</t>
  </si>
  <si>
    <t>1.</t>
  </si>
  <si>
    <t>1.1.</t>
  </si>
  <si>
    <t>SERVIÇOS PRELIMINARES</t>
  </si>
  <si>
    <t>97645</t>
  </si>
  <si>
    <t>M2</t>
  </si>
  <si>
    <t>SINAPI 97645</t>
  </si>
  <si>
    <t>SINAPI 97644</t>
  </si>
  <si>
    <t>97622</t>
  </si>
  <si>
    <t>DEMOLIÇÃO DE ALVENARIA DE BLOCO FURADO, DE FORMA MANUAL, SEM REAPROVEITAMENTO. AF_09/2023</t>
  </si>
  <si>
    <t>M3</t>
  </si>
  <si>
    <t>SINAPI 97622</t>
  </si>
  <si>
    <t>SINAPI 104790</t>
  </si>
  <si>
    <t>SINAPI 97627</t>
  </si>
  <si>
    <t>SINAPI 97631</t>
  </si>
  <si>
    <t>1.2.</t>
  </si>
  <si>
    <t>M</t>
  </si>
  <si>
    <t>SINAPI 93187</t>
  </si>
  <si>
    <t>SINAPI 103330</t>
  </si>
  <si>
    <t>SINAPI 87905</t>
  </si>
  <si>
    <t>SINAPI 87777</t>
  </si>
  <si>
    <t>SINAPI 87757</t>
  </si>
  <si>
    <t>1.3.</t>
  </si>
  <si>
    <t>SINAPI 87267</t>
  </si>
  <si>
    <t>SINAPI 87263</t>
  </si>
  <si>
    <t>SINAPI 88650</t>
  </si>
  <si>
    <t>1.4.</t>
  </si>
  <si>
    <t>Composição</t>
  </si>
  <si>
    <t>Composição AUX. 01</t>
  </si>
  <si>
    <t>Composição AUX. 02</t>
  </si>
  <si>
    <t>Composição AUX. 03</t>
  </si>
  <si>
    <t>SINAPI 101965</t>
  </si>
  <si>
    <t>1.5.</t>
  </si>
  <si>
    <t>SINAPI 99821</t>
  </si>
  <si>
    <t>94231</t>
  </si>
  <si>
    <t>RUFO EM CHAPA DE AÇO GALVANIZADO NÚMERO 24, CORTE DE 25 CM, INCLUSO TRANSPORTE VERTICAL. AF_07/2019</t>
  </si>
  <si>
    <t>SINAPI 94231</t>
  </si>
  <si>
    <t>SINAPI 96116</t>
  </si>
  <si>
    <t>Local</t>
  </si>
  <si>
    <t>Responsável Técnico</t>
  </si>
  <si>
    <t>Nome:</t>
  </si>
  <si>
    <t>CREA/CAU:</t>
  </si>
  <si>
    <t>Data</t>
  </si>
  <si>
    <t>CRONOGRAMA FÍSICO FINANCEIRO</t>
  </si>
  <si>
    <t xml:space="preserve">CNPJ: </t>
  </si>
  <si>
    <t>Valor (R$)</t>
  </si>
  <si>
    <t>Parcelas:</t>
  </si>
  <si>
    <t>% Período:</t>
  </si>
  <si>
    <t>2.2</t>
  </si>
  <si>
    <t xml:space="preserve">Total:    </t>
  </si>
  <si>
    <t>%:</t>
  </si>
  <si>
    <t>CONTROLE</t>
  </si>
  <si>
    <t>Repasse:</t>
  </si>
  <si>
    <t>Período:</t>
  </si>
  <si>
    <t>Outros:</t>
  </si>
  <si>
    <t>Investimento:</t>
  </si>
  <si>
    <t>*valor deve ser igual a zero para acerto dos centavos</t>
  </si>
  <si>
    <t>Acumulado:</t>
  </si>
  <si>
    <t>CNPJ:</t>
  </si>
  <si>
    <t>97628</t>
  </si>
  <si>
    <t>DEMOLIÇÃO DE LAJES, EM CONCRETO ARMADO, DE FORMA MANUAL, UTILIZANDO DISCO DE CORTE, SEM REAPROVEITAMENTO. AF_09/2023</t>
  </si>
  <si>
    <t>97647</t>
  </si>
  <si>
    <t>87527</t>
  </si>
  <si>
    <t>EMBOÇO, EM ARGAMASSA TRAÇO 1:2:8, PREPARO MECÂNICO, APLICADO MANUALMENTE EM PAREDES COM ÁREA MENOR QUE 5M², E =17,5MM, COM TALISCAS. AF_03/2024</t>
  </si>
  <si>
    <t>100328</t>
  </si>
  <si>
    <t>97650</t>
  </si>
  <si>
    <t>REMOÇÃO DE TRAMA DE MADEIRA PARA COBERTURA, DE FORMA MANUAL, SEM REAPROVEITAMENTO. AF_09/2023</t>
  </si>
  <si>
    <t>97652</t>
  </si>
  <si>
    <t>REMOÇÃO DE TESOURAS DE MADEIRA, COM VÃO MAIOR OU IGUAL A 8M, DE FORMA MANUAL, SEM REAPROVEITAMENTO. AF_09/2023</t>
  </si>
  <si>
    <t>UN</t>
  </si>
  <si>
    <t>104803</t>
  </si>
  <si>
    <t>REMOÇÃO CALHAS E RUFOS, DE FORMA MANUAL, SEM REAPROVEITAMENTO. AF_09/2023</t>
  </si>
  <si>
    <t>SINAPI-I</t>
  </si>
  <si>
    <t>10527</t>
  </si>
  <si>
    <t xml:space="preserve">LOCACAO DE ANDAIME METALICO TUBULAR DE ENCAIXE, TIPO DE TORRE, CADA PAINEL COM LARGURA DE 1 ATE 1,5 M E ALTURA DE *1,00* M, INCLUINDO DIAGONAL, BARRAS DE LIGACAO, SAPATAS OU RODIZIOS E DEMAIS ITENS NECESSARIOS A MONTAGEM (NAO INCLUI INSTALACAO)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</si>
  <si>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MXMES 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</si>
  <si>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</si>
  <si>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</si>
  <si>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</si>
  <si>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</si>
  <si>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</si>
  <si>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</si>
  <si>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</si>
  <si>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</si>
  <si>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</si>
  <si>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REFORMA ESCOLA IRMÃ NELI</t>
  </si>
  <si>
    <t>AUX. 04</t>
  </si>
  <si>
    <t>COLOCAÇÃO DE CAIBRO DE PINUS 5x5 EM TELHADOS DE MAIS DE 2 ÁGUAS, INCLUSO TRANSPORTE VERTICAL. AF_07/2019</t>
  </si>
  <si>
    <t>AUX. 05</t>
  </si>
  <si>
    <t>PERFIL "U" ENRIJECIDO, EM CHAPA DOBRADA DE ACO LAMINADO, E = 2,25 MM, 75x40x15 MM (17,7 KG/M) , COM CONEXÕES SOLDADAS, FUNDO ZARCÃO, INCLUSOS MÃO DE OBRA - FORNECIMENTO E INSTALAÇÃO. AF_01/2020_PA</t>
  </si>
  <si>
    <t xml:space="preserve">KG    </t>
  </si>
  <si>
    <t>AUX. 06</t>
  </si>
  <si>
    <t>ESTRUTURA TRELIÇADA DE COBERTURA, COM LIGAÇÕES SOLDADAS, INCLUSOS PERFIS METÁLICOS, CHAPAS METÁLICAS, MÃO DE OBRA E TRANSPORTE COM GUINDASTE - FORNECIMENTO E INSTALAÇÃO. AF_01/2020_PSA</t>
  </si>
  <si>
    <t>94213</t>
  </si>
  <si>
    <t>TELHAMENTO COM TELHA DE AÇO/ALUMÍNIO TP-40 E = 0,5 MM, COM ATÉ 2 ÁGUAS, INCLUSO IÇAMENTO. AF_07/2019</t>
  </si>
  <si>
    <t>94223</t>
  </si>
  <si>
    <t xml:space="preserve">CUMEEIRA NORMAL PARA TELHA TP-40, E = 0,5 MM, INCLUSO ACESSÓRIOS DE FIXAÇÃO E IÇAMENTO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</si>
  <si>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AUX. 08</t>
  </si>
  <si>
    <t>TELHA TERMOISOLANTE REVESTIDA EM ACO GALVALUME, FACE SUPERIOR TRAPEZOIDAL E FACE INFERIOR PLANA (NAO INCLUI ACESSORIOS DE FIXACAO), REVEST COM ESPESSURA DE 0,50 MM, COM PRE-PINTURA DE COR BRANCA NAS DUAS FACES, NUCLEO EM  OLIIOCIANURATO (PIR) COM ESPESSURA DE 50 MM</t>
  </si>
  <si>
    <t>94216</t>
  </si>
  <si>
    <t>TELHAMENTO COM TELHA METÁLICA TERMOACÚSTICA E = 30 MM, TIPO SANDUICHE, COM PRÉ-PINTURA NA COR BRANCA NAS DUAS FACES, INCLUSO IÇAMENTO. AF_07/2019</t>
  </si>
  <si>
    <t>1.2.1</t>
  </si>
  <si>
    <t>1.2.2</t>
  </si>
  <si>
    <t>1.2.3</t>
  </si>
  <si>
    <t>1.2.4</t>
  </si>
  <si>
    <t>1.2.5</t>
  </si>
  <si>
    <t>1.2.6</t>
  </si>
  <si>
    <t>1.2.7</t>
  </si>
  <si>
    <t>COBERTURA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</si>
  <si>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</si>
  <si>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</si>
  <si>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</si>
  <si>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</si>
  <si>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</si>
  <si>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</si>
  <si>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</si>
  <si>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</si>
  <si>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</si>
  <si>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103334</t>
  </si>
  <si>
    <t>ALVENARIA DE VEDAÇÃO DE BLOCOS CERÂMICOS FURADOS NA HORIZONTAL DE 14X9X19 CM (ESPESSURA 14 CM, BLOCO DEITADO) E ARGAMASSA DE ASSENTAMENTO COM PREPARO EM BETONEIRA. AF_12/2021</t>
  </si>
  <si>
    <t>92413</t>
  </si>
  <si>
    <t>MONTAGEM E DESMONTAGEM DE FÔRMA DE PILARES RETANGULARES E ESTRUTURAS SIMILARES, PÉ-DIREITO SIMPLES, EM MADEIRA SERRADA, 4 UTILIZAÇÕES. AF_09/2020</t>
  </si>
  <si>
    <t>96539</t>
  </si>
  <si>
    <t>FABRICAÇÃO, MONTAGEM E DESMONTAGEM DE FÔRMA PARA VIGA BALDRAME, EM CHAPA DE MADEIRA COMPENSADA RESINADA, E=17 MM, 2 UTILIZAÇÕES. AF_01/2024</t>
  </si>
  <si>
    <t>92799</t>
  </si>
  <si>
    <t>CORTE E DOBRA DE AÇO CA-60, DIÂMETRO DE 4,2 MM. AF_06/2022</t>
  </si>
  <si>
    <t>KG</t>
  </si>
  <si>
    <t>92761</t>
  </si>
  <si>
    <t>ARMAÇÃO DE PILAR OU VIGA DE ESTRUTURA CONVENCIONAL DE CONCRETO ARMADO UTILIZANDO AÇO CA-50 DE 8,0 MM - MONTAGEM. AF_06/2022</t>
  </si>
  <si>
    <t>103669</t>
  </si>
  <si>
    <t>CONCRETAGEM DE PILARES, FCK = 25 MPA,  COM USO DE BALDES - LANÇAMENTO, ADENSAMENTO E ACABAMENTO. AF_02/2022</t>
  </si>
  <si>
    <t>EMBOÇO, EM ARGAMASSA TRAÇO 1:2:8, PREPARO MECÂNICO, APLICADO MANUALMENTE EM PAREDES INTERNAS DE AMBIENTES COM ÁREA MENOR QUE 5M², E =17,5MM, COM TALISCAS. AF_03/2024</t>
  </si>
  <si>
    <t>104640</t>
  </si>
  <si>
    <t>PINTURA LÁTEX ACRÍLICA STANDARD, APLICAÇÃO MANUAL EM TETO, DUAS DEMÃOS. AF_04/2023</t>
  </si>
  <si>
    <t>PAREDE CORTA FOGO</t>
  </si>
  <si>
    <t>1.4.1</t>
  </si>
  <si>
    <t>1.4.2</t>
  </si>
  <si>
    <t>1.4.3</t>
  </si>
  <si>
    <t>1.4.4</t>
  </si>
  <si>
    <t>1.4.5</t>
  </si>
  <si>
    <t>1.4.6</t>
  </si>
  <si>
    <t>102488</t>
  </si>
  <si>
    <t>PREPARO DE SUPERFÍCIE PARA PINTURA - LIXAMENTO E LIMPEZA COM JATO DE ALTA PRESSÃO. AF_05/2021</t>
  </si>
  <si>
    <t>98554</t>
  </si>
  <si>
    <t>IMPERMEABILIZAÇÃO DE SUPERFÍCIE COM MEMBRANA À BASE DE RESINA ACRÍLICA, 3 DEMÃOS. AF_09/2023</t>
  </si>
  <si>
    <t>94229</t>
  </si>
  <si>
    <t>CALHA EM CHAPA DE AÇO GALVANIZADO NÚMERO 24, DESENVOLVIMENTO DE 100 CM, INCLUSO TRANSPORTE VERTICAL. AF_07/2019</t>
  </si>
  <si>
    <t>100327</t>
  </si>
  <si>
    <t>RUFO EXTERNO/INTERNO EM CHAPA DE AÇO GALVANIZADO NÚMERO 26, CORTE DE 33 CM, INCLUSO IÇAMENTO. AF_07/2019</t>
  </si>
  <si>
    <t>96114</t>
  </si>
  <si>
    <t>FORRO EM DRYWALL, PARA AMBIENTES COMERCIAIS, INCLUSIVE ESTRUTURA BIRECIONAL DE FIXAÇÃO. AF_08/2023_PS</t>
  </si>
  <si>
    <t>CALHAS</t>
  </si>
  <si>
    <t>FORRO</t>
  </si>
  <si>
    <t>97640</t>
  </si>
  <si>
    <t>REMOÇÃO DE FORROS DE DRYWALL, PVC E FIBROMINERAL, DE FORMA MANUAL, SEM REAPROVEITAMENTO. AF_09/2023</t>
  </si>
  <si>
    <t>97642</t>
  </si>
  <si>
    <t>REMOÇÃO DE TRAMA METÁLICA OU DE MADEIRA PARA FORRO, DE FORMA MANUAL, SEM REAPROVEITAMENTO. AF_09/2023</t>
  </si>
  <si>
    <t>96486</t>
  </si>
  <si>
    <t>FORRO EM RÉGUAS DE PVC, LISO, FOLHAS DE 10cm DE LARGURA, PARA AMBIENTES COMERCIAIS, INCLUSIVE ESTRUTURA BIDIRECIONAL DE FIXAÇÃO 60x60cm, EM PERFIL METÁLICO RETANGULAR 20x30mm E=2mm. AF_08/2023_PS</t>
  </si>
  <si>
    <t>96121</t>
  </si>
  <si>
    <t>ACABAMENTOS PARA FORRO (RODA-FORRO EM PERFIL CANTONEIRA PLÁSTICO). AF_08/2023</t>
  </si>
  <si>
    <t>AUX. 07</t>
  </si>
  <si>
    <t xml:space="preserve">COLOCAÇÃO DE ESPELHO DE BEIRAL COM TABUA APARELHADA *2,5 X 25* CM, EM MASSARAMDUBA, ANGELIM OU EQUIVALENTE,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</si>
  <si>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102219</t>
  </si>
  <si>
    <t>PINTURA TINTA DE ACABAMENTO (PIGMENTADA) ESMALTE SINTÉTICO ACETINADO EM MADEIRA, 2 DEMÃOS. AF_01/2021</t>
  </si>
  <si>
    <t>1.5.1</t>
  </si>
  <si>
    <t>1.5.2</t>
  </si>
  <si>
    <t>1.5.3</t>
  </si>
  <si>
    <t>1.5.4</t>
  </si>
  <si>
    <t>1.5.5</t>
  </si>
  <si>
    <t>1.5.6</t>
  </si>
  <si>
    <t>1.6.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</si>
  <si>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</si>
  <si>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</si>
  <si>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</si>
  <si>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</si>
  <si>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</si>
  <si>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</si>
  <si>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</si>
  <si>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</si>
  <si>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</si>
  <si>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</si>
  <si>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</si>
  <si>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</si>
  <si>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</si>
  <si>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</si>
  <si>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REMOÇÃO DE JANELAS, DE FORMA MANUAL, SEM REAPROVEITAMENTO. AF_09/2023</t>
  </si>
  <si>
    <t>101747</t>
  </si>
  <si>
    <t>PISO EM CONCRETO 20 MPA PREPARO MECÂNICO, ESPESSURA 7CM. AF_09/2020</t>
  </si>
  <si>
    <t>89800</t>
  </si>
  <si>
    <t>TUBO PVC, SERIE NORMAL, ESGOTO PREDIAL, DN 100 MM, FORNECIDO E INSTALADO EM PRUMADA DE ESGOTO SANITÁRIO OU VENTILAÇÃO. AF_08/2022</t>
  </si>
  <si>
    <t>89712</t>
  </si>
  <si>
    <t>TUBO PVC, SERIE NORMAL, ESGOTO PREDIAL, DN 50 MM, FORNECIDO E INSTALADO EM RAMAL DE DESCARGA OU RAMAL DE ESGOTO SANITÁRIO. AF_08/2022</t>
  </si>
  <si>
    <t>89731</t>
  </si>
  <si>
    <t>JOELHO 90 GRAUS, PVC, SERIE NORMAL, ESGOTO PREDIAL, DN 50 MM, JUNTA ELÁSTICA, FORNECIDO E INSTALADO EM RAMAL DE DESCARGA OU RAMAL DE ESGOTO SANITÁRIO. AF_08/2022</t>
  </si>
  <si>
    <t>89753</t>
  </si>
  <si>
    <t>LUVA SIMPLES, PVC, SERIE NORMAL, ESGOTO PREDIAL, DN 50 MM, JUNTA ELÁSTICA, FORNECIDO E INSTALADO EM RAMAL DE DESCARGA OU RAMAL DE ESGOTO SANITÁRIO. AF_08/2022</t>
  </si>
  <si>
    <t>89784</t>
  </si>
  <si>
    <t>TE, PVC, SERIE NORMAL, ESGOTO PREDIAL, DN 50 X 50 MM, JUNTA ELÁSTICA, FORNECIDO E INSTALADO EM RAMAL DE DESCARGA OU RAMAL DE ESGOTO SANITÁRIO. AF_08/2022</t>
  </si>
  <si>
    <t>98106</t>
  </si>
  <si>
    <t>CAIXA DE GORDURA ESPECIAL (CAPACIDADE: 312 L - PARA ATÉ 146 PESSOAS SERVIDAS NO PICO), RETANGULAR, EM ALVENARIA COM TIJOLOS CERÂMICOS MACIÇOS, DIMENSÕES INTERNAS = 0,4X1,2 M, ALTURA INTERNA = 1 M. AF_12/2020</t>
  </si>
  <si>
    <t>91338</t>
  </si>
  <si>
    <t>PORTA DE ALUMÍNIO DE ABRIR COM LAMBRI, FOLHA DE 0,80 ABRIR + 0,70 FIXA, COM GUARNIÇÃO, FIXAÇÃO COM PARAFUSOS - FORNECIMENTO E INSTALAÇÃO. AF_12/2019</t>
  </si>
  <si>
    <t>AUX. 10</t>
  </si>
  <si>
    <t>APLICAÇÃO DE REVESTIMENTO CERÂMICO PARA PISO COM PLACAS TIPO PORCELANATO DE DIMENSÕES 80X80 CM EM AMBIENTES DE ÁREA MENOR QUE 5 M². (EXCETO FORNECIMENTO DO PORCELANATO)</t>
  </si>
  <si>
    <t>COZINHA</t>
  </si>
  <si>
    <t>1.2.8</t>
  </si>
  <si>
    <t>REMOÇÃO DE ENTULHOS E LIMPEZA TOTAL DA LAJE, TRANSPORTE HORIZONTAL E VERTICAL MANUAL, 1 PAVIMENTO, EM SACOS DE 20 KG, COM CARGA EM CAMINHÃO BASCULANTE</t>
  </si>
  <si>
    <t>1.6.15</t>
  </si>
  <si>
    <t>1.6.16</t>
  </si>
  <si>
    <t>1.6.17</t>
  </si>
  <si>
    <t>1.6.18</t>
  </si>
  <si>
    <t>1.6.19</t>
  </si>
  <si>
    <t>1.6.20</t>
  </si>
  <si>
    <t>1.6.21</t>
  </si>
  <si>
    <t>1.6.22</t>
  </si>
  <si>
    <t>1.6.23</t>
  </si>
  <si>
    <t>92979</t>
  </si>
  <si>
    <t>CABO DE COBRE FLEXÍVEL ISOLADO, 10 MM², ANTI-CHAMA 450/750 V, PARA DISTRIBUIÇÃO - FORNECIMENTO E INSTALAÇÃO. AF_10/2020</t>
  </si>
  <si>
    <t>91930</t>
  </si>
  <si>
    <t>CABO DE COBRE FLEXÍVEL ISOLADO, 6 MM², ANTI-CHAMA 450/750 V, PARA CIRCUITOS TERMINAIS - FORNECIMENTO E INSTALAÇÃO. AF_03/2023</t>
  </si>
  <si>
    <t>91928</t>
  </si>
  <si>
    <t>CABO DE COBRE FLEXÍVEL ISOLADO, 4 MM², ANTI-CHAMA 450/750 V, PARA CIRCUITOS TERMINAIS - FORNECIMENTO E INSTALAÇÃO. AF_03/2023</t>
  </si>
  <si>
    <t>91924</t>
  </si>
  <si>
    <t>CABO DE COBRE FLEXÍVEL ISOLADO, 1,5 MM², ANTI-CHAMA 450/750 V, PARA CIRCUITOS TERMINAIS - FORNECIMENTO E INSTALAÇÃO. AF_03/2023</t>
  </si>
  <si>
    <t>93664</t>
  </si>
  <si>
    <t>DISJUNTOR BIPOLAR TIPO DIN, CORRENTE NOMINAL DE 32A - FORNECIMENTO E INSTALAÇÃO. AF_10/2020</t>
  </si>
  <si>
    <t>95727</t>
  </si>
  <si>
    <t>ELETRODUTO RÍGIDO SOLDÁVEL, PVC, DN 25 MM (3/4"), APARENTE - FORNECIMENTO E INSTALAÇÃO. AF_10/2022_PA</t>
  </si>
  <si>
    <t>104396</t>
  </si>
  <si>
    <t>CONDULETE DE PVC, TIPO E, PARA ELETRODUTO DE PVC SOLDÁVEL DN 25 MM (3/4''), APARENTE - FORNECIMENTO E INSTALAÇÃO. AF_10/2022</t>
  </si>
  <si>
    <t>92005</t>
  </si>
  <si>
    <t>TOMADA MÉDIA DE EMBUTIR (2 MÓDULOS), 2P+T 20 A, INCLUINDO SUPORTE E PLACA - FORNECIMENTO E INSTALAÇÃO. AF_03/2023</t>
  </si>
  <si>
    <t>103782</t>
  </si>
  <si>
    <t>LUMINÁRIA TIPO PLAFON CIRCULAR, DE SOBREPOR, COM LED DE 50 W - FORNECIMENTO E INSTALAÇÃO. AF_03/2022</t>
  </si>
  <si>
    <t>1.7.</t>
  </si>
  <si>
    <t>1.7.1</t>
  </si>
  <si>
    <t>1.7.2</t>
  </si>
  <si>
    <t>1.7.3</t>
  </si>
  <si>
    <t>1.7.4</t>
  </si>
  <si>
    <t>1.7.5</t>
  </si>
  <si>
    <t>1.7.6</t>
  </si>
  <si>
    <t>97599</t>
  </si>
  <si>
    <t>LUMINÁRIA DE EMERGÊNCIA, COM 30 LÂMPADAS LED DE 2 W, SEM REATOR - FORNECIMENTO E INSTALAÇÃO. AF_09/2024</t>
  </si>
  <si>
    <t>95726</t>
  </si>
  <si>
    <t>ELETRODUTO RÍGIDO SOLDÁVEL, PVC, DN 20 MM (1/2"), APARENTE - FORNECIMENTO E INSTALAÇÃO. AF_10/2022_PA</t>
  </si>
  <si>
    <t>104395</t>
  </si>
  <si>
    <t>CONDULETE DE PVC, TIPO E, PARA ELETRODUTO DE PVC SOLDÁVEL DN 20 MM (1/2''), APARENTE - FORNECIMENTO E INSTALAÇÃO. AF_10/2022</t>
  </si>
  <si>
    <t>91992</t>
  </si>
  <si>
    <t>TOMADA ALTA DE EMBUTIR (1 MÓDULO), 2P+T 10 A, INCLUINDO SUPORTE E PLACA - FORNECIMENTO E INSTALAÇÃO. AF_03/2023</t>
  </si>
  <si>
    <t>104751</t>
  </si>
  <si>
    <t>CONECTOR DE DERIVAÇÃO PERFURANTE PARA CABOS DE 16 A 120 MM2 - FORNECIMENTO E INSTALAÇÃO. AF_08/2023</t>
  </si>
  <si>
    <t>01-25 (DES.)</t>
  </si>
  <si>
    <t>RETIRADA E RECOLOCAÇÃO DE  TELHA METÁLICA, COM ATÉ DUAS ÁGUAS, INCLUSO IÇAMENTO. AF_07/2019</t>
  </si>
  <si>
    <t>REMOÇÃO DE TELHAS E CUMEEIRAS DE FIBROCIMENTO OU METÁLICAS, DE FORMA MANUAL, COM REAPROVEITAMENTO. AF_09/2023</t>
  </si>
  <si>
    <t>ILUMINAÇÃO DE EMERGÊNCIA</t>
  </si>
  <si>
    <t>EMPRESA</t>
  </si>
  <si>
    <t>LOGO</t>
  </si>
  <si>
    <t>1ª MEDIÇÃO</t>
  </si>
  <si>
    <t>2ª MEDIÇÃO</t>
  </si>
  <si>
    <t>3ª MEDIÇÃO</t>
  </si>
  <si>
    <t>4ª MEDIÇÃO</t>
  </si>
  <si>
    <t>5ª MEDIÇÃO - FINAL</t>
  </si>
  <si>
    <t xml:space="preserve">DATA: </t>
  </si>
  <si>
    <t>MEDIÇÃO PERÍODO</t>
  </si>
  <si>
    <t>MEDIÇÃO ACUMULADA</t>
  </si>
  <si>
    <t>QTDE.</t>
  </si>
  <si>
    <t>PREÇO</t>
  </si>
  <si>
    <t>QTDE</t>
  </si>
  <si>
    <t>VALOR</t>
  </si>
  <si>
    <t>%</t>
  </si>
  <si>
    <t>Fiscal da obra</t>
  </si>
  <si>
    <t>Diogo Rossetto</t>
  </si>
  <si>
    <t>CREA-PR - 109070/D</t>
  </si>
  <si>
    <t>ANTONIO MEDEIROS DE OLIVEIRA FILHO</t>
  </si>
  <si>
    <t>DF-28434/D</t>
  </si>
  <si>
    <t>33.087.101/0001-09</t>
  </si>
  <si>
    <t>CARD CONSTRUÇÕES E MANUTENÇÃO ELÉTRICA LTDA</t>
  </si>
  <si>
    <t>3 pilares U+U 75mm + 3 vigas 3 metros pra ligar no pila</t>
  </si>
  <si>
    <t>substituição terças podres</t>
  </si>
  <si>
    <t>parte que vai a mais menos 65 que não foi glosada da original</t>
  </si>
  <si>
    <t>cobertura do pátio</t>
  </si>
  <si>
    <t>diferença de peso + meio metro a mais da ultima cobertura e mais 4 linhas de terças do jardim</t>
  </si>
  <si>
    <t>elétrica refeitório e cozinha aparente</t>
  </si>
  <si>
    <t>parede outro lado que faltou e mais as da divisa dos ambientes</t>
  </si>
  <si>
    <t>pintura estruturas metálicas</t>
  </si>
  <si>
    <t>PLANILHA DE ACRÉSCIMO DE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</si>
</sst>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mmm\-yy;@"/>
    <numFmt numFmtId="165" formatCode="_(* #,##0.00_);_(* \(#,##0.00\);_(* \-??_);_(@_)"/>
    <numFmt numFmtId="166" formatCode="General;General"/>
    <numFmt numFmtId="167" formatCode="[$-F800]dddd\,\ mmmm\ dd\,\ yyyy"/>
    <numFmt numFmtId="168" formatCode="_-* #,##0.00_-;\-* #,##0.00_-;_-* \-??_-;_-@_-"/>
    <numFmt numFmtId="169" formatCode="_(\ #,##0.00_);_(&quot; (&quot;#,##0.00\);_(&quot; -&quot;??_);_(@_)"/>
    <numFmt numFmtId="170" formatCode="mm/yy"/>
    <numFmt numFmtId="171" formatCode="0\."/>
    <numFmt numFmtId="172" formatCode="_-&quot;R$&quot;* #,##0.00_-;\-&quot;R$&quot;* #,##0.00_-;_-&quot;R$&quot;* &quot;-&quot;??_-;_-@_-"/>
    <numFmt numFmtId="173" formatCode="#,##0.00_);[Red]\(#,##0.00\);"/>
    <numFmt numFmtId="174" formatCode="0.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Calibri"/>
      <family val="2"/>
    </font>
    <font>
      <b/>
      <sz val="11"/>
      <color indexed="10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b/>
      <sz val="8"/>
      <color indexed="10"/>
      <name val="Calibri"/>
      <family val="2"/>
    </font>
    <font>
      <b/>
      <sz val="7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44"/>
      <name val="Arial"/>
      <family val="2"/>
    </font>
    <font>
      <b/>
      <sz val="12"/>
      <color indexed="8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4.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lightUp"/>
    </fill>
    <fill>
      <patternFill patternType="lightUp"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55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thin">
        <color indexed="8"/>
      </right>
      <top style="hair">
        <color indexed="55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0" fontId="23" fillId="0" borderId="0"/>
    <xf numFmtId="168" fontId="9" fillId="0" borderId="0" applyFill="0" applyBorder="0" applyAlignment="0" applyProtection="0"/>
    <xf numFmtId="9" fontId="9" fillId="0" borderId="0" applyFill="0" applyBorder="0" applyAlignment="0" applyProtection="0"/>
    <xf numFmtId="172" fontId="1" fillId="0" borderId="0" applyFont="0" applyFill="0" applyBorder="0" applyAlignment="0" applyProtection="0"/>
  </cellStyleXfs>
  <cellXfs count="224">
    <xf numFmtId="0" fontId="0" fillId="0" borderId="0" xfId="0"/>
    <xf numFmtId="165" fontId="0" fillId="0" borderId="17" xfId="1" applyNumberFormat="1" applyFont="1" applyFill="1" applyBorder="1" applyAlignment="1" applyProtection="1">
      <alignment vertical="center" shrinkToFit="1"/>
    </xf>
    <xf numFmtId="165" fontId="0" fillId="0" borderId="18" xfId="1" applyNumberFormat="1" applyFont="1" applyFill="1" applyBorder="1" applyAlignment="1" applyProtection="1">
      <alignment horizontal="center" vertical="center" shrinkToFit="1"/>
    </xf>
    <xf numFmtId="165" fontId="0" fillId="0" borderId="16" xfId="1" applyNumberFormat="1" applyFont="1" applyFill="1" applyBorder="1" applyAlignment="1" applyProtection="1">
      <alignment vertical="center" shrinkToFit="1"/>
    </xf>
    <xf numFmtId="10" fontId="0" fillId="0" borderId="18" xfId="1" applyNumberFormat="1" applyFont="1" applyFill="1" applyBorder="1" applyAlignment="1" applyProtection="1">
      <alignment vertical="center" shrinkToFit="1"/>
    </xf>
    <xf numFmtId="165" fontId="0" fillId="0" borderId="17" xfId="1" applyNumberFormat="1" applyFont="1" applyFill="1" applyBorder="1" applyAlignment="1" applyProtection="1">
      <alignment horizontal="center" vertical="center" shrinkToFit="1"/>
    </xf>
    <xf numFmtId="165" fontId="0" fillId="0" borderId="18" xfId="1" applyNumberFormat="1" applyFont="1" applyFill="1" applyBorder="1" applyAlignment="1" applyProtection="1">
      <alignment vertical="center" shrinkToFit="1"/>
    </xf>
    <xf numFmtId="165" fontId="6" fillId="5" borderId="23" xfId="1" applyNumberFormat="1" applyFont="1" applyFill="1" applyBorder="1" applyAlignment="1" applyProtection="1">
      <alignment horizontal="center" vertical="center"/>
    </xf>
    <xf numFmtId="10" fontId="6" fillId="5" borderId="23" xfId="2" applyNumberFormat="1" applyFont="1" applyFill="1" applyBorder="1" applyAlignment="1" applyProtection="1">
      <alignment horizontal="center" vertical="center"/>
    </xf>
    <xf numFmtId="165" fontId="6" fillId="5" borderId="24" xfId="1" applyNumberFormat="1" applyFont="1" applyFill="1" applyBorder="1" applyAlignment="1" applyProtection="1">
      <alignment horizontal="center" vertical="center" shrinkToFit="1"/>
    </xf>
    <xf numFmtId="165" fontId="18" fillId="5" borderId="4" xfId="1" applyNumberFormat="1" applyFont="1" applyFill="1" applyBorder="1" applyAlignment="1" applyProtection="1">
      <alignment horizontal="center" vertical="center" shrinkToFit="1"/>
    </xf>
    <xf numFmtId="165" fontId="18" fillId="5" borderId="24" xfId="1" applyNumberFormat="1" applyFont="1" applyFill="1" applyBorder="1" applyAlignment="1" applyProtection="1">
      <alignment horizontal="center" vertical="center" shrinkToFit="1"/>
    </xf>
    <xf numFmtId="165" fontId="6" fillId="5" borderId="25" xfId="1" applyNumberFormat="1" applyFont="1" applyFill="1" applyBorder="1" applyAlignment="1" applyProtection="1">
      <alignment horizontal="center" vertical="center"/>
    </xf>
    <xf numFmtId="10" fontId="6" fillId="5" borderId="26" xfId="1" applyNumberFormat="1" applyFont="1" applyFill="1" applyBorder="1" applyAlignment="1" applyProtection="1">
      <alignment horizontal="center" vertical="center"/>
    </xf>
    <xf numFmtId="10" fontId="6" fillId="5" borderId="2" xfId="1" applyNumberFormat="1" applyFont="1" applyFill="1" applyBorder="1" applyAlignment="1" applyProtection="1">
      <alignment horizontal="center" vertical="center"/>
    </xf>
    <xf numFmtId="10" fontId="6" fillId="5" borderId="25" xfId="1" applyNumberFormat="1" applyFont="1" applyFill="1" applyBorder="1" applyAlignment="1" applyProtection="1">
      <alignment horizontal="center" vertical="center"/>
    </xf>
    <xf numFmtId="165" fontId="6" fillId="5" borderId="27" xfId="1" applyNumberFormat="1" applyFont="1" applyFill="1" applyBorder="1" applyAlignment="1" applyProtection="1">
      <alignment horizontal="center" vertical="center" shrinkToFit="1"/>
    </xf>
    <xf numFmtId="165" fontId="6" fillId="5" borderId="26" xfId="1" applyNumberFormat="1" applyFont="1" applyFill="1" applyBorder="1" applyAlignment="1" applyProtection="1">
      <alignment horizontal="center" vertical="center"/>
    </xf>
    <xf numFmtId="169" fontId="1" fillId="0" borderId="34" xfId="1" applyNumberFormat="1" applyFill="1" applyBorder="1" applyAlignment="1" applyProtection="1">
      <alignment horizontal="right" shrinkToFit="1"/>
    </xf>
    <xf numFmtId="169" fontId="0" fillId="0" borderId="9" xfId="1" applyNumberFormat="1" applyFont="1" applyFill="1" applyBorder="1" applyAlignment="1" applyProtection="1">
      <alignment horizontal="center" vertical="center"/>
    </xf>
    <xf numFmtId="10" fontId="20" fillId="0" borderId="35" xfId="7" applyNumberFormat="1" applyFont="1" applyFill="1" applyBorder="1" applyAlignment="1" applyProtection="1">
      <alignment horizontal="center"/>
    </xf>
    <xf numFmtId="10" fontId="20" fillId="0" borderId="36" xfId="7" applyNumberFormat="1" applyFont="1" applyFill="1" applyBorder="1" applyAlignment="1" applyProtection="1">
      <alignment horizontal="center"/>
    </xf>
    <xf numFmtId="10" fontId="20" fillId="0" borderId="37" xfId="7" applyNumberFormat="1" applyFont="1" applyFill="1" applyBorder="1" applyAlignment="1" applyProtection="1">
      <alignment horizontal="center"/>
    </xf>
    <xf numFmtId="168" fontId="0" fillId="0" borderId="38" xfId="6" applyFont="1" applyFill="1" applyBorder="1" applyAlignment="1" applyProtection="1">
      <alignment horizontal="right" shrinkToFit="1"/>
    </xf>
    <xf numFmtId="169" fontId="0" fillId="0" borderId="1" xfId="1" applyNumberFormat="1" applyFont="1" applyFill="1" applyBorder="1" applyAlignment="1" applyProtection="1">
      <alignment horizontal="center" vertical="center"/>
    </xf>
    <xf numFmtId="10" fontId="27" fillId="0" borderId="39" xfId="7" applyNumberFormat="1" applyFont="1" applyFill="1" applyBorder="1" applyAlignment="1" applyProtection="1">
      <alignment horizontal="center"/>
      <protection locked="0"/>
    </xf>
    <xf numFmtId="10" fontId="27" fillId="0" borderId="40" xfId="7" applyNumberFormat="1" applyFont="1" applyFill="1" applyBorder="1" applyAlignment="1" applyProtection="1">
      <alignment horizontal="center"/>
      <protection locked="0"/>
    </xf>
    <xf numFmtId="10" fontId="20" fillId="0" borderId="35" xfId="7" applyNumberFormat="1" applyFont="1" applyFill="1" applyBorder="1" applyAlignment="1" applyProtection="1">
      <alignment horizontal="center"/>
      <protection locked="0"/>
    </xf>
    <xf numFmtId="10" fontId="20" fillId="0" borderId="36" xfId="7" applyNumberFormat="1" applyFont="1" applyFill="1" applyBorder="1" applyAlignment="1" applyProtection="1">
      <alignment horizontal="center"/>
      <protection locked="0"/>
    </xf>
    <xf numFmtId="168" fontId="0" fillId="6" borderId="23" xfId="6" applyFont="1" applyFill="1" applyBorder="1" applyAlignment="1" applyProtection="1">
      <alignment horizontal="center"/>
    </xf>
    <xf numFmtId="168" fontId="0" fillId="9" borderId="43" xfId="6" applyFont="1" applyFill="1" applyBorder="1" applyAlignment="1" applyProtection="1">
      <alignment horizontal="center"/>
    </xf>
    <xf numFmtId="168" fontId="0" fillId="9" borderId="44" xfId="6" applyFont="1" applyFill="1" applyBorder="1" applyAlignment="1" applyProtection="1">
      <alignment horizontal="right"/>
    </xf>
    <xf numFmtId="10" fontId="0" fillId="9" borderId="45" xfId="2" applyNumberFormat="1" applyFont="1" applyFill="1" applyBorder="1" applyAlignment="1" applyProtection="1"/>
    <xf numFmtId="10" fontId="0" fillId="9" borderId="46" xfId="7" applyNumberFormat="1" applyFont="1" applyFill="1" applyBorder="1" applyAlignment="1" applyProtection="1"/>
    <xf numFmtId="10" fontId="0" fillId="9" borderId="47" xfId="7" applyNumberFormat="1" applyFont="1" applyFill="1" applyBorder="1" applyAlignment="1" applyProtection="1"/>
    <xf numFmtId="168" fontId="0" fillId="0" borderId="15" xfId="6" applyFont="1" applyFill="1" applyBorder="1" applyAlignment="1" applyProtection="1">
      <alignment horizontal="center"/>
    </xf>
    <xf numFmtId="168" fontId="0" fillId="0" borderId="48" xfId="6" applyFont="1" applyFill="1" applyBorder="1" applyAlignment="1" applyProtection="1">
      <alignment horizontal="right"/>
    </xf>
    <xf numFmtId="43" fontId="1" fillId="0" borderId="16" xfId="1" applyFill="1" applyBorder="1" applyAlignment="1" applyProtection="1">
      <alignment shrinkToFit="1"/>
    </xf>
    <xf numFmtId="43" fontId="1" fillId="0" borderId="17" xfId="1" applyFill="1" applyBorder="1" applyAlignment="1" applyProtection="1">
      <alignment shrinkToFit="1"/>
    </xf>
    <xf numFmtId="43" fontId="1" fillId="0" borderId="18" xfId="1" applyFill="1" applyBorder="1" applyAlignment="1" applyProtection="1">
      <alignment shrinkToFit="1"/>
    </xf>
    <xf numFmtId="168" fontId="0" fillId="9" borderId="15" xfId="6" applyFont="1" applyFill="1" applyBorder="1" applyAlignment="1" applyProtection="1">
      <alignment horizontal="center"/>
    </xf>
    <xf numFmtId="168" fontId="0" fillId="9" borderId="48" xfId="6" applyFont="1" applyFill="1" applyBorder="1" applyAlignment="1" applyProtection="1">
      <alignment horizontal="right"/>
    </xf>
    <xf numFmtId="43" fontId="1" fillId="9" borderId="16" xfId="1" applyFill="1" applyBorder="1" applyAlignment="1" applyProtection="1">
      <alignment shrinkToFit="1"/>
    </xf>
    <xf numFmtId="43" fontId="1" fillId="9" borderId="17" xfId="1" applyFill="1" applyBorder="1" applyAlignment="1" applyProtection="1">
      <alignment shrinkToFit="1"/>
    </xf>
    <xf numFmtId="43" fontId="1" fillId="9" borderId="18" xfId="1" applyFill="1" applyBorder="1" applyAlignment="1" applyProtection="1">
      <alignment shrinkToFit="1"/>
    </xf>
    <xf numFmtId="168" fontId="0" fillId="0" borderId="32" xfId="6" applyFont="1" applyFill="1" applyBorder="1" applyAlignment="1" applyProtection="1">
      <alignment horizontal="center"/>
    </xf>
    <xf numFmtId="168" fontId="0" fillId="0" borderId="34" xfId="6" applyFont="1" applyFill="1" applyBorder="1" applyAlignment="1" applyProtection="1">
      <alignment horizontal="right"/>
    </xf>
    <xf numFmtId="43" fontId="1" fillId="0" borderId="49" xfId="1" applyFill="1" applyBorder="1" applyAlignment="1" applyProtection="1">
      <alignment shrinkToFit="1"/>
    </xf>
    <xf numFmtId="43" fontId="1" fillId="0" borderId="20" xfId="1" applyFill="1" applyBorder="1" applyAlignment="1" applyProtection="1">
      <alignment shrinkToFit="1"/>
    </xf>
    <xf numFmtId="43" fontId="1" fillId="0" borderId="21" xfId="1" applyFill="1" applyBorder="1" applyAlignment="1" applyProtection="1">
      <alignment shrinkToFit="1"/>
    </xf>
    <xf numFmtId="168" fontId="6" fillId="9" borderId="50" xfId="6" applyFont="1" applyFill="1" applyBorder="1" applyAlignment="1" applyProtection="1">
      <alignment horizontal="center"/>
    </xf>
    <xf numFmtId="168" fontId="6" fillId="9" borderId="51" xfId="6" applyFont="1" applyFill="1" applyBorder="1" applyAlignment="1" applyProtection="1">
      <alignment horizontal="right"/>
    </xf>
    <xf numFmtId="168" fontId="6" fillId="9" borderId="25" xfId="6" applyFont="1" applyFill="1" applyBorder="1" applyAlignment="1" applyProtection="1">
      <alignment shrinkToFit="1"/>
    </xf>
    <xf numFmtId="168" fontId="6" fillId="9" borderId="27" xfId="6" applyFont="1" applyFill="1" applyBorder="1" applyAlignment="1" applyProtection="1">
      <alignment shrinkToFit="1"/>
    </xf>
    <xf numFmtId="168" fontId="6" fillId="9" borderId="26" xfId="6" applyFont="1" applyFill="1" applyBorder="1" applyAlignment="1" applyProtection="1">
      <alignment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10" fontId="0" fillId="0" borderId="0" xfId="0" applyNumberFormat="1"/>
    <xf numFmtId="0" fontId="6" fillId="0" borderId="0" xfId="3" applyFont="1" applyAlignment="1">
      <alignment horizontal="left" vertical="top"/>
    </xf>
    <xf numFmtId="0" fontId="0" fillId="0" borderId="0" xfId="4" applyFont="1" applyAlignment="1">
      <alignment horizontal="left" vertical="top" wrapText="1"/>
    </xf>
    <xf numFmtId="0" fontId="0" fillId="0" borderId="5" xfId="4" applyFont="1" applyBorder="1" applyAlignment="1">
      <alignment horizontal="left" vertical="top" wrapText="1"/>
    </xf>
    <xf numFmtId="0" fontId="0" fillId="0" borderId="5" xfId="4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0" fillId="0" borderId="4" xfId="0" applyBorder="1"/>
    <xf numFmtId="0" fontId="6" fillId="0" borderId="1" xfId="3" applyFont="1" applyBorder="1" applyAlignment="1">
      <alignment vertical="top"/>
    </xf>
    <xf numFmtId="0" fontId="6" fillId="0" borderId="0" xfId="3" applyFont="1" applyAlignment="1">
      <alignment horizontal="center" vertical="top"/>
    </xf>
    <xf numFmtId="0" fontId="6" fillId="0" borderId="1" xfId="3" applyFont="1" applyBorder="1" applyAlignment="1">
      <alignment horizontal="center" vertical="top"/>
    </xf>
    <xf numFmtId="164" fontId="0" fillId="0" borderId="2" xfId="4" applyNumberFormat="1" applyFont="1" applyBorder="1" applyAlignment="1">
      <alignment vertical="top" shrinkToFit="1"/>
    </xf>
    <xf numFmtId="0" fontId="0" fillId="0" borderId="3" xfId="4" applyFont="1" applyBorder="1" applyAlignment="1">
      <alignment vertical="top" wrapText="1"/>
    </xf>
    <xf numFmtId="0" fontId="0" fillId="0" borderId="8" xfId="4" applyFont="1" applyBorder="1" applyAlignment="1">
      <alignment horizontal="center" vertical="top" wrapText="1"/>
    </xf>
    <xf numFmtId="0" fontId="0" fillId="0" borderId="2" xfId="4" applyFont="1" applyBorder="1" applyAlignment="1">
      <alignment horizontal="center" vertical="top" wrapText="1"/>
    </xf>
    <xf numFmtId="10" fontId="0" fillId="0" borderId="0" xfId="0" applyNumberFormat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0" xfId="0" applyFont="1"/>
    <xf numFmtId="0" fontId="10" fillId="0" borderId="2" xfId="0" applyFont="1" applyBorder="1" applyAlignment="1">
      <alignment horizontal="center"/>
    </xf>
    <xf numFmtId="1" fontId="15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 shrinkToFit="1"/>
    </xf>
    <xf numFmtId="49" fontId="0" fillId="3" borderId="17" xfId="0" applyNumberFormat="1" applyFill="1" applyBorder="1" applyAlignment="1">
      <alignment horizontal="center" vertical="center" wrapText="1"/>
    </xf>
    <xf numFmtId="49" fontId="0" fillId="4" borderId="17" xfId="0" applyNumberForma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wrapText="1"/>
    </xf>
    <xf numFmtId="43" fontId="0" fillId="4" borderId="17" xfId="1" applyFont="1" applyFill="1" applyBorder="1" applyAlignment="1" applyProtection="1">
      <alignment vertical="center" wrapText="1"/>
    </xf>
    <xf numFmtId="10" fontId="0" fillId="3" borderId="17" xfId="2" applyNumberFormat="1" applyFont="1" applyFill="1" applyBorder="1" applyAlignment="1" applyProtection="1">
      <alignment horizontal="center" vertical="center" wrapText="1"/>
    </xf>
    <xf numFmtId="10" fontId="11" fillId="3" borderId="19" xfId="2" applyNumberFormat="1" applyFont="1" applyFill="1" applyBorder="1" applyAlignment="1" applyProtection="1">
      <alignment horizontal="center" vertical="center"/>
    </xf>
    <xf numFmtId="0" fontId="0" fillId="0" borderId="20" xfId="0" applyBorder="1"/>
    <xf numFmtId="0" fontId="0" fillId="0" borderId="21" xfId="0" applyBorder="1"/>
    <xf numFmtId="0" fontId="10" fillId="0" borderId="0" xfId="0" applyFont="1"/>
    <xf numFmtId="0" fontId="0" fillId="0" borderId="0" xfId="0" applyAlignment="1">
      <alignment horizontal="left"/>
    </xf>
    <xf numFmtId="43" fontId="0" fillId="4" borderId="19" xfId="1" applyFont="1" applyFill="1" applyBorder="1" applyAlignment="1" applyProtection="1">
      <alignment vertical="center" wrapText="1"/>
    </xf>
    <xf numFmtId="43" fontId="0" fillId="4" borderId="16" xfId="1" applyFont="1" applyFill="1" applyBorder="1" applyAlignment="1" applyProtection="1">
      <alignment vertical="center" wrapText="1"/>
    </xf>
    <xf numFmtId="0" fontId="6" fillId="5" borderId="4" xfId="0" applyFont="1" applyFill="1" applyBorder="1" applyAlignment="1">
      <alignment horizontal="center" vertical="center"/>
    </xf>
    <xf numFmtId="49" fontId="6" fillId="5" borderId="23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0" fontId="0" fillId="6" borderId="24" xfId="0" applyFill="1" applyBorder="1"/>
    <xf numFmtId="0" fontId="0" fillId="6" borderId="23" xfId="0" applyFill="1" applyBorder="1"/>
    <xf numFmtId="0" fontId="0" fillId="7" borderId="22" xfId="0" applyFill="1" applyBorder="1"/>
    <xf numFmtId="0" fontId="0" fillId="7" borderId="24" xfId="0" applyFill="1" applyBorder="1"/>
    <xf numFmtId="0" fontId="0" fillId="8" borderId="4" xfId="0" applyFill="1" applyBorder="1"/>
    <xf numFmtId="0" fontId="0" fillId="7" borderId="23" xfId="0" applyFill="1" applyBorder="1"/>
    <xf numFmtId="0" fontId="19" fillId="0" borderId="28" xfId="4" applyFont="1" applyBorder="1" applyAlignment="1">
      <alignment vertical="center"/>
    </xf>
    <xf numFmtId="0" fontId="0" fillId="0" borderId="28" xfId="0" applyBorder="1"/>
    <xf numFmtId="0" fontId="6" fillId="0" borderId="0" xfId="0" applyFont="1"/>
    <xf numFmtId="0" fontId="0" fillId="0" borderId="0" xfId="4" applyFont="1" applyAlignment="1">
      <alignment vertical="center"/>
    </xf>
    <xf numFmtId="0" fontId="6" fillId="0" borderId="5" xfId="0" applyFont="1" applyBorder="1"/>
    <xf numFmtId="0" fontId="0" fillId="0" borderId="5" xfId="0" applyBorder="1"/>
    <xf numFmtId="10" fontId="0" fillId="10" borderId="8" xfId="4" applyNumberFormat="1" applyFont="1" applyFill="1" applyBorder="1" applyAlignment="1" applyProtection="1">
      <alignment horizontal="center" vertical="top" wrapText="1"/>
      <protection locked="0"/>
    </xf>
    <xf numFmtId="43" fontId="0" fillId="11" borderId="17" xfId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24" fillId="0" borderId="5" xfId="5" applyFont="1" applyBorder="1" applyAlignment="1">
      <alignment horizontal="left" vertical="center" wrapText="1"/>
    </xf>
    <xf numFmtId="0" fontId="24" fillId="0" borderId="29" xfId="5" applyFont="1" applyBorder="1" applyAlignment="1">
      <alignment horizontal="center"/>
    </xf>
    <xf numFmtId="0" fontId="24" fillId="0" borderId="14" xfId="5" applyFont="1" applyBorder="1" applyAlignment="1">
      <alignment horizontal="center"/>
    </xf>
    <xf numFmtId="0" fontId="24" fillId="0" borderId="8" xfId="5" applyFont="1" applyBorder="1" applyAlignment="1">
      <alignment horizontal="left" vertical="center" wrapText="1"/>
    </xf>
    <xf numFmtId="170" fontId="24" fillId="0" borderId="30" xfId="5" applyNumberFormat="1" applyFont="1" applyBorder="1" applyAlignment="1">
      <alignment horizontal="center"/>
    </xf>
    <xf numFmtId="170" fontId="24" fillId="0" borderId="31" xfId="5" applyNumberFormat="1" applyFont="1" applyBorder="1" applyAlignment="1">
      <alignment horizontal="center"/>
    </xf>
    <xf numFmtId="171" fontId="25" fillId="0" borderId="32" xfId="5" applyNumberFormat="1" applyFont="1" applyBorder="1" applyAlignment="1">
      <alignment horizontal="left"/>
    </xf>
    <xf numFmtId="10" fontId="25" fillId="0" borderId="33" xfId="5" applyNumberFormat="1" applyFont="1" applyBorder="1" applyAlignment="1">
      <alignment horizontal="left"/>
    </xf>
    <xf numFmtId="0" fontId="25" fillId="0" borderId="38" xfId="5" applyFont="1" applyBorder="1"/>
    <xf numFmtId="0" fontId="26" fillId="0" borderId="38" xfId="5" applyFont="1" applyBorder="1"/>
    <xf numFmtId="10" fontId="27" fillId="0" borderId="39" xfId="7" applyNumberFormat="1" applyFont="1" applyFill="1" applyBorder="1" applyAlignment="1" applyProtection="1">
      <alignment horizontal="center"/>
    </xf>
    <xf numFmtId="10" fontId="27" fillId="0" borderId="40" xfId="7" applyNumberFormat="1" applyFont="1" applyFill="1" applyBorder="1" applyAlignment="1" applyProtection="1">
      <alignment horizontal="center"/>
    </xf>
    <xf numFmtId="10" fontId="27" fillId="0" borderId="41" xfId="7" applyNumberFormat="1" applyFont="1" applyFill="1" applyBorder="1" applyAlignment="1" applyProtection="1">
      <alignment horizontal="center"/>
    </xf>
    <xf numFmtId="168" fontId="0" fillId="0" borderId="0" xfId="0" applyNumberFormat="1"/>
    <xf numFmtId="0" fontId="25" fillId="6" borderId="22" xfId="5" applyFont="1" applyFill="1" applyBorder="1"/>
    <xf numFmtId="0" fontId="25" fillId="6" borderId="23" xfId="5" applyFont="1" applyFill="1" applyBorder="1"/>
    <xf numFmtId="0" fontId="25" fillId="6" borderId="24" xfId="5" applyFont="1" applyFill="1" applyBorder="1"/>
    <xf numFmtId="0" fontId="28" fillId="0" borderId="42" xfId="5" applyFont="1" applyBorder="1" applyAlignment="1">
      <alignment vertical="top"/>
    </xf>
    <xf numFmtId="0" fontId="25" fillId="9" borderId="9" xfId="5" applyFont="1" applyFill="1" applyBorder="1"/>
    <xf numFmtId="0" fontId="25" fillId="9" borderId="1" xfId="5" applyFont="1" applyFill="1" applyBorder="1"/>
    <xf numFmtId="0" fontId="24" fillId="0" borderId="0" xfId="5" applyFont="1" applyAlignment="1">
      <alignment horizontal="left"/>
    </xf>
    <xf numFmtId="0" fontId="25" fillId="0" borderId="0" xfId="5" applyFont="1"/>
    <xf numFmtId="0" fontId="25" fillId="9" borderId="1" xfId="5" applyFont="1" applyFill="1" applyBorder="1" applyAlignment="1">
      <alignment horizontal="center"/>
    </xf>
    <xf numFmtId="0" fontId="25" fillId="9" borderId="2" xfId="5" applyFont="1" applyFill="1" applyBorder="1"/>
    <xf numFmtId="172" fontId="0" fillId="0" borderId="0" xfId="0" applyNumberFormat="1"/>
    <xf numFmtId="43" fontId="0" fillId="0" borderId="0" xfId="0" applyNumberFormat="1"/>
    <xf numFmtId="0" fontId="8" fillId="12" borderId="52" xfId="0" applyFont="1" applyFill="1" applyBorder="1"/>
    <xf numFmtId="0" fontId="8" fillId="12" borderId="53" xfId="0" applyFont="1" applyFill="1" applyBorder="1"/>
    <xf numFmtId="0" fontId="8" fillId="12" borderId="54" xfId="0" applyFont="1" applyFill="1" applyBorder="1"/>
    <xf numFmtId="0" fontId="0" fillId="13" borderId="0" xfId="0" applyFill="1" applyAlignment="1" applyProtection="1">
      <alignment vertical="center"/>
      <protection locked="0"/>
    </xf>
    <xf numFmtId="0" fontId="31" fillId="13" borderId="0" xfId="0" applyFont="1" applyFill="1" applyAlignment="1" applyProtection="1">
      <alignment vertical="center"/>
      <protection locked="0"/>
    </xf>
    <xf numFmtId="0" fontId="8" fillId="12" borderId="57" xfId="0" applyFont="1" applyFill="1" applyBorder="1"/>
    <xf numFmtId="0" fontId="8" fillId="12" borderId="58" xfId="0" applyFont="1" applyFill="1" applyBorder="1"/>
    <xf numFmtId="0" fontId="8" fillId="12" borderId="59" xfId="0" applyFont="1" applyFill="1" applyBorder="1"/>
    <xf numFmtId="0" fontId="13" fillId="12" borderId="52" xfId="0" applyFont="1" applyFill="1" applyBorder="1" applyAlignment="1">
      <alignment horizontal="center" vertical="center"/>
    </xf>
    <xf numFmtId="0" fontId="13" fillId="12" borderId="57" xfId="0" applyFont="1" applyFill="1" applyBorder="1" applyAlignment="1">
      <alignment vertical="center"/>
    </xf>
    <xf numFmtId="0" fontId="13" fillId="12" borderId="58" xfId="0" applyFont="1" applyFill="1" applyBorder="1" applyAlignment="1">
      <alignment vertical="center"/>
    </xf>
    <xf numFmtId="0" fontId="13" fillId="12" borderId="59" xfId="0" applyFont="1" applyFill="1" applyBorder="1" applyAlignment="1">
      <alignment vertical="center"/>
    </xf>
    <xf numFmtId="0" fontId="13" fillId="12" borderId="63" xfId="0" applyFont="1" applyFill="1" applyBorder="1" applyAlignment="1">
      <alignment horizontal="center" vertical="center"/>
    </xf>
    <xf numFmtId="0" fontId="8" fillId="12" borderId="64" xfId="0" applyFont="1" applyFill="1" applyBorder="1"/>
    <xf numFmtId="173" fontId="8" fillId="14" borderId="65" xfId="0" applyNumberFormat="1" applyFont="1" applyFill="1" applyBorder="1" applyAlignment="1" applyProtection="1">
      <alignment horizontal="center" vertical="center"/>
      <protection locked="0"/>
    </xf>
    <xf numFmtId="4" fontId="8" fillId="12" borderId="65" xfId="1" applyNumberFormat="1" applyFont="1" applyFill="1" applyBorder="1" applyAlignment="1" applyProtection="1">
      <alignment horizontal="center" vertical="center"/>
    </xf>
    <xf numFmtId="173" fontId="13" fillId="15" borderId="65" xfId="0" applyNumberFormat="1" applyFont="1" applyFill="1" applyBorder="1" applyAlignment="1" applyProtection="1">
      <alignment horizontal="center" vertical="center"/>
      <protection locked="0"/>
    </xf>
    <xf numFmtId="4" fontId="13" fillId="15" borderId="65" xfId="1" applyNumberFormat="1" applyFont="1" applyFill="1" applyBorder="1" applyAlignment="1" applyProtection="1">
      <alignment horizontal="center" vertical="center"/>
    </xf>
    <xf numFmtId="10" fontId="13" fillId="15" borderId="65" xfId="1" applyNumberFormat="1" applyFont="1" applyFill="1" applyBorder="1" applyAlignment="1" applyProtection="1">
      <alignment horizontal="center" vertical="center"/>
    </xf>
    <xf numFmtId="10" fontId="13" fillId="12" borderId="63" xfId="2" applyNumberFormat="1" applyFont="1" applyFill="1" applyBorder="1" applyAlignment="1">
      <alignment horizontal="center" vertical="center"/>
    </xf>
    <xf numFmtId="49" fontId="0" fillId="0" borderId="0" xfId="4" applyNumberFormat="1" applyFont="1" applyAlignment="1">
      <alignment vertical="top"/>
    </xf>
    <xf numFmtId="166" fontId="0" fillId="0" borderId="0" xfId="4" applyNumberFormat="1" applyFont="1"/>
    <xf numFmtId="174" fontId="0" fillId="0" borderId="0" xfId="0" applyNumberFormat="1"/>
    <xf numFmtId="0" fontId="0" fillId="0" borderId="4" xfId="0" applyBorder="1" applyAlignment="1">
      <alignment horizontal="center"/>
    </xf>
    <xf numFmtId="0" fontId="6" fillId="0" borderId="1" xfId="3" applyFont="1" applyBorder="1" applyAlignment="1">
      <alignment horizontal="left" vertical="top"/>
    </xf>
    <xf numFmtId="0" fontId="6" fillId="0" borderId="6" xfId="3" applyFont="1" applyBorder="1" applyAlignment="1">
      <alignment horizontal="left" vertical="top"/>
    </xf>
    <xf numFmtId="0" fontId="11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 textRotation="90"/>
    </xf>
    <xf numFmtId="0" fontId="6" fillId="0" borderId="1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0" fillId="0" borderId="2" xfId="4" applyFont="1" applyBorder="1" applyAlignment="1">
      <alignment horizontal="left" vertical="top" wrapText="1"/>
    </xf>
    <xf numFmtId="0" fontId="0" fillId="0" borderId="7" xfId="4" applyFont="1" applyBorder="1" applyAlignment="1">
      <alignment horizontal="left" vertical="top" wrapText="1"/>
    </xf>
    <xf numFmtId="167" fontId="0" fillId="0" borderId="0" xfId="0" applyNumberFormat="1" applyAlignment="1" applyProtection="1">
      <alignment horizontal="left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6" xfId="3" applyFont="1" applyBorder="1" applyAlignment="1">
      <alignment horizontal="center" vertical="top"/>
    </xf>
    <xf numFmtId="0" fontId="6" fillId="0" borderId="10" xfId="3" applyFont="1" applyBorder="1" applyAlignment="1">
      <alignment horizontal="center" vertical="top"/>
    </xf>
    <xf numFmtId="0" fontId="0" fillId="10" borderId="7" xfId="4" applyFont="1" applyFill="1" applyBorder="1" applyAlignment="1" applyProtection="1">
      <alignment horizontal="center" vertical="top" wrapText="1"/>
      <protection locked="0"/>
    </xf>
    <xf numFmtId="0" fontId="0" fillId="10" borderId="3" xfId="4" applyFont="1" applyFill="1" applyBorder="1" applyAlignment="1" applyProtection="1">
      <alignment horizontal="center" vertical="top" wrapText="1"/>
      <protection locked="0"/>
    </xf>
    <xf numFmtId="0" fontId="6" fillId="5" borderId="22" xfId="0" applyFont="1" applyFill="1" applyBorder="1" applyAlignment="1">
      <alignment horizontal="left" vertical="center" wrapText="1"/>
    </xf>
    <xf numFmtId="166" fontId="0" fillId="0" borderId="8" xfId="0" applyNumberFormat="1" applyBorder="1" applyAlignment="1" applyProtection="1">
      <alignment horizontal="left"/>
      <protection locked="0"/>
    </xf>
    <xf numFmtId="0" fontId="0" fillId="10" borderId="2" xfId="4" applyFont="1" applyFill="1" applyBorder="1" applyAlignment="1" applyProtection="1">
      <alignment horizontal="left" vertical="top" wrapText="1"/>
      <protection locked="0"/>
    </xf>
    <xf numFmtId="0" fontId="0" fillId="0" borderId="0" xfId="4" applyFont="1" applyAlignment="1">
      <alignment horizontal="left" vertical="top"/>
    </xf>
    <xf numFmtId="0" fontId="13" fillId="12" borderId="55" xfId="0" applyFont="1" applyFill="1" applyBorder="1" applyAlignment="1">
      <alignment horizontal="center"/>
    </xf>
    <xf numFmtId="0" fontId="13" fillId="12" borderId="0" xfId="0" applyFont="1" applyFill="1" applyAlignment="1">
      <alignment horizontal="center"/>
    </xf>
    <xf numFmtId="0" fontId="13" fillId="12" borderId="56" xfId="0" applyFont="1" applyFill="1" applyBorder="1" applyAlignment="1">
      <alignment horizontal="center"/>
    </xf>
    <xf numFmtId="14" fontId="13" fillId="12" borderId="53" xfId="0" applyNumberFormat="1" applyFont="1" applyFill="1" applyBorder="1" applyAlignment="1">
      <alignment horizontal="center" vertical="center"/>
    </xf>
    <xf numFmtId="0" fontId="13" fillId="12" borderId="53" xfId="0" applyFont="1" applyFill="1" applyBorder="1" applyAlignment="1">
      <alignment horizontal="center" vertical="center"/>
    </xf>
    <xf numFmtId="0" fontId="13" fillId="12" borderId="54" xfId="0" applyFont="1" applyFill="1" applyBorder="1" applyAlignment="1">
      <alignment horizontal="center" vertical="center"/>
    </xf>
    <xf numFmtId="0" fontId="13" fillId="12" borderId="60" xfId="0" applyFont="1" applyFill="1" applyBorder="1" applyAlignment="1">
      <alignment horizontal="center" vertical="center"/>
    </xf>
    <xf numFmtId="0" fontId="13" fillId="12" borderId="61" xfId="0" applyFont="1" applyFill="1" applyBorder="1" applyAlignment="1">
      <alignment horizontal="center" vertical="center"/>
    </xf>
    <xf numFmtId="0" fontId="13" fillId="12" borderId="62" xfId="0" applyFont="1" applyFill="1" applyBorder="1" applyAlignment="1">
      <alignment horizontal="center" vertical="center"/>
    </xf>
    <xf numFmtId="0" fontId="14" fillId="12" borderId="60" xfId="0" applyFont="1" applyFill="1" applyBorder="1" applyAlignment="1">
      <alignment horizontal="center" vertical="center"/>
    </xf>
    <xf numFmtId="0" fontId="14" fillId="12" borderId="62" xfId="0" applyFont="1" applyFill="1" applyBorder="1" applyAlignment="1">
      <alignment horizontal="center" vertical="center"/>
    </xf>
    <xf numFmtId="0" fontId="14" fillId="12" borderId="61" xfId="0" applyFont="1" applyFill="1" applyBorder="1" applyAlignment="1">
      <alignment horizontal="center" vertical="center"/>
    </xf>
    <xf numFmtId="172" fontId="13" fillId="12" borderId="60" xfId="8" applyFont="1" applyFill="1" applyBorder="1" applyAlignment="1">
      <alignment horizontal="center"/>
    </xf>
    <xf numFmtId="172" fontId="13" fillId="12" borderId="62" xfId="8" applyFont="1" applyFill="1" applyBorder="1" applyAlignment="1">
      <alignment horizontal="center"/>
    </xf>
    <xf numFmtId="49" fontId="0" fillId="0" borderId="0" xfId="4" applyNumberFormat="1" applyFont="1" applyAlignment="1">
      <alignment horizontal="center" vertical="top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22" xfId="5" applyFont="1" applyBorder="1" applyAlignment="1">
      <alignment horizontal="center" vertical="center" wrapText="1"/>
    </xf>
    <xf numFmtId="0" fontId="24" fillId="0" borderId="23" xfId="5" applyFont="1" applyBorder="1" applyAlignment="1">
      <alignment horizontal="left" vertical="center" wrapText="1"/>
    </xf>
    <xf numFmtId="168" fontId="6" fillId="0" borderId="24" xfId="6" applyFont="1" applyFill="1" applyBorder="1" applyAlignment="1" applyProtection="1">
      <alignment horizontal="center" vertical="center" wrapText="1"/>
    </xf>
    <xf numFmtId="169" fontId="6" fillId="0" borderId="4" xfId="1" applyNumberFormat="1" applyFont="1" applyFill="1" applyBorder="1" applyAlignment="1" applyProtection="1">
      <alignment horizontal="center" vertical="center"/>
    </xf>
    <xf numFmtId="172" fontId="28" fillId="0" borderId="22" xfId="8" applyFont="1" applyBorder="1" applyAlignment="1" applyProtection="1">
      <alignment horizontal="center" vertical="top"/>
    </xf>
    <xf numFmtId="172" fontId="28" fillId="0" borderId="24" xfId="8" applyFont="1" applyBorder="1" applyAlignment="1" applyProtection="1">
      <alignment horizontal="center" vertical="top"/>
    </xf>
    <xf numFmtId="166" fontId="0" fillId="0" borderId="8" xfId="0" applyNumberFormat="1" applyBorder="1" applyAlignment="1">
      <alignment horizontal="left"/>
    </xf>
    <xf numFmtId="167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</cellXfs>
  <cellStyles count="9">
    <cellStyle name="Moeda 2" xfId="8" xr:uid="{9FD31D15-16F4-4B04-B89F-E403F16A21C5}"/>
    <cellStyle name="Normal" xfId="0" builtinId="0"/>
    <cellStyle name="Normal 2" xfId="4" xr:uid="{F862A5B9-16F9-4B14-94C6-36A25368B657}"/>
    <cellStyle name="Normal 3" xfId="5" xr:uid="{346FA0E5-987C-4E9E-863E-C769283D7370}"/>
    <cellStyle name="Normal_FICHA DE VERIFICAÇÃO PRELIMINAR - Plano R" xfId="3" xr:uid="{61CD7B5D-A6AB-4EBD-A235-1A1487A67CBC}"/>
    <cellStyle name="Porcentagem" xfId="2" builtinId="5"/>
    <cellStyle name="Porcentagem 2" xfId="7" xr:uid="{6DEB25F1-D72A-4D03-A1AC-E20C225620E1}"/>
    <cellStyle name="Vírgula" xfId="1" builtinId="3"/>
    <cellStyle name="Vírgula 2" xfId="6" xr:uid="{7A83D4DD-8E3F-48C9-919D-E92186166147}"/>
  </cellStyles>
  <dxfs count="62"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44"/>
      </font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border>
        <top style="thin">
          <color indexed="64"/>
        </top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273326</xdr:colOff>
      <xdr:row>0</xdr:row>
      <xdr:rowOff>157370</xdr:rowOff>
    </xdr:from>
    <xdr:to>
      <xdr:col>22</xdr:col>
      <xdr:colOff>307699</xdr:colOff>
      <xdr:row>4</xdr:row>
      <xdr:rowOff>54730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CC5D58-D637-43D9-9EEC-64FEE908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3087" y="157370"/>
          <a:ext cx="1724025" cy="700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.O.S.U_Projetos/Projeto_Cemit&#233;rio/Portal/OR&#199;AMENTO%20PORTAL%20CEMIT&#201;RI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.O.S.U_Projetos\Projeto_Centro%20de%20Conviv&#234;ncia\CHURRASQUEIRA\AMPLIA&#199;&#195;O%20COZINHA\MODELO%20CAIXA%20OR&#199;AMENTO%20REFORMA%20CMEI%20com%20mureta.xls" TargetMode="External"/><Relationship Id="rId1" Type="http://schemas.openxmlformats.org/officeDocument/2006/relationships/externalLinkPath" Target="/D.O.S.U_Projetos/Projeto_Centro%20de%20Conviv&#234;ncia/CHURRASQUEIRA/AMPLIA&#199;&#195;O%20COZINHA/MODELO%20CAIXA%20OR&#199;AMENTO%20REFORMA%20CMEI%20com%20mur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04"/>
  <sheetViews>
    <sheetView tabSelected="1" topLeftCell="O1" zoomScaleNormal="100" workbookViewId="0">
      <selection activeCell="X104" sqref="A1:X104"/>
    </sheetView>
  </sheetViews>
  <sheetFormatPr defaultRowHeight="15" x14ac:dyDescent="0.25"/>
  <cols>
    <col min="1" max="1" width="5.5703125" hidden="1" customWidth="1"/>
    <col min="2" max="2" width="10.42578125" hidden="1" customWidth="1"/>
    <col min="3" max="3" width="5.5703125" hidden="1" customWidth="1"/>
    <col min="4" max="4" width="12.85546875" hidden="1" customWidth="1"/>
    <col min="5" max="5" width="8.7109375" hidden="1" customWidth="1"/>
    <col min="6" max="6" width="12.42578125" hidden="1" customWidth="1"/>
    <col min="7" max="7" width="14.5703125" hidden="1" customWidth="1"/>
    <col min="8" max="8" width="11.28515625" hidden="1" customWidth="1"/>
    <col min="9" max="9" width="13.42578125" hidden="1" customWidth="1"/>
    <col min="10" max="10" width="7.28515625" hidden="1" customWidth="1"/>
    <col min="11" max="11" width="7.5703125" hidden="1" customWidth="1"/>
    <col min="12" max="12" width="3.7109375" hidden="1" customWidth="1"/>
    <col min="13" max="14" width="8.7109375" hidden="1" customWidth="1"/>
    <col min="15" max="15" width="12.7109375" customWidth="1"/>
    <col min="16" max="17" width="15.7109375" customWidth="1"/>
    <col min="18" max="18" width="65.7109375" customWidth="1"/>
    <col min="19" max="19" width="10.7109375" customWidth="1"/>
    <col min="20" max="21" width="14.7109375" customWidth="1"/>
    <col min="22" max="22" width="10.7109375" customWidth="1"/>
    <col min="23" max="23" width="14.7109375" customWidth="1"/>
    <col min="24" max="24" width="15.7109375" customWidth="1"/>
    <col min="25" max="26" width="3.7109375" hidden="1" customWidth="1"/>
    <col min="27" max="28" width="14.7109375" hidden="1" customWidth="1"/>
    <col min="29" max="29" width="15.7109375" hidden="1" customWidth="1"/>
    <col min="30" max="31" width="9.140625" hidden="1" customWidth="1"/>
    <col min="32" max="32" width="15.5703125" hidden="1" customWidth="1"/>
    <col min="33" max="33" width="15.7109375" hidden="1" customWidth="1"/>
    <col min="34" max="34" width="0" hidden="1" customWidth="1"/>
    <col min="35" max="35" width="24.5703125" style="61" customWidth="1"/>
    <col min="36" max="36" width="14.7109375" hidden="1" customWidth="1"/>
    <col min="37" max="37" width="1.7109375" customWidth="1"/>
    <col min="38" max="38" width="14.7109375" hidden="1" customWidth="1"/>
    <col min="39" max="40" width="15.7109375" hidden="1" customWidth="1"/>
    <col min="41" max="42" width="9.140625" hidden="1" customWidth="1"/>
    <col min="44" max="44" width="9.85546875" bestFit="1" customWidth="1"/>
    <col min="46" max="46" width="9.85546875" bestFit="1" customWidth="1"/>
    <col min="257" max="267" width="0" hidden="1" customWidth="1"/>
    <col min="268" max="268" width="3.7109375" customWidth="1"/>
    <col min="269" max="270" width="8.7109375" customWidth="1"/>
    <col min="271" max="271" width="12.7109375" customWidth="1"/>
    <col min="272" max="273" width="15.7109375" customWidth="1"/>
    <col min="274" max="274" width="65.7109375" customWidth="1"/>
    <col min="275" max="275" width="10.7109375" customWidth="1"/>
    <col min="276" max="277" width="14.7109375" customWidth="1"/>
    <col min="278" max="278" width="10.7109375" customWidth="1"/>
    <col min="279" max="279" width="14.7109375" customWidth="1"/>
    <col min="280" max="280" width="15.7109375" customWidth="1"/>
    <col min="281" max="281" width="3.7109375" customWidth="1"/>
    <col min="282" max="284" width="0" hidden="1" customWidth="1"/>
    <col min="285" max="285" width="15.7109375" customWidth="1"/>
    <col min="286" max="288" width="0" hidden="1" customWidth="1"/>
    <col min="289" max="289" width="15.7109375" customWidth="1"/>
    <col min="291" max="291" width="1.7109375" customWidth="1"/>
    <col min="292" max="292" width="14.7109375" customWidth="1"/>
    <col min="293" max="293" width="1.7109375" customWidth="1"/>
    <col min="294" max="294" width="14.7109375" customWidth="1"/>
    <col min="295" max="296" width="15.7109375" customWidth="1"/>
    <col min="513" max="523" width="0" hidden="1" customWidth="1"/>
    <col min="524" max="524" width="3.7109375" customWidth="1"/>
    <col min="525" max="526" width="8.7109375" customWidth="1"/>
    <col min="527" max="527" width="12.7109375" customWidth="1"/>
    <col min="528" max="529" width="15.7109375" customWidth="1"/>
    <col min="530" max="530" width="65.7109375" customWidth="1"/>
    <col min="531" max="531" width="10.7109375" customWidth="1"/>
    <col min="532" max="533" width="14.7109375" customWidth="1"/>
    <col min="534" max="534" width="10.7109375" customWidth="1"/>
    <col min="535" max="535" width="14.7109375" customWidth="1"/>
    <col min="536" max="536" width="15.7109375" customWidth="1"/>
    <col min="537" max="537" width="3.7109375" customWidth="1"/>
    <col min="538" max="540" width="0" hidden="1" customWidth="1"/>
    <col min="541" max="541" width="15.7109375" customWidth="1"/>
    <col min="542" max="544" width="0" hidden="1" customWidth="1"/>
    <col min="545" max="545" width="15.7109375" customWidth="1"/>
    <col min="547" max="547" width="1.7109375" customWidth="1"/>
    <col min="548" max="548" width="14.7109375" customWidth="1"/>
    <col min="549" max="549" width="1.7109375" customWidth="1"/>
    <col min="550" max="550" width="14.7109375" customWidth="1"/>
    <col min="551" max="552" width="15.7109375" customWidth="1"/>
    <col min="769" max="779" width="0" hidden="1" customWidth="1"/>
    <col min="780" max="780" width="3.7109375" customWidth="1"/>
    <col min="781" max="782" width="8.7109375" customWidth="1"/>
    <col min="783" max="783" width="12.7109375" customWidth="1"/>
    <col min="784" max="785" width="15.7109375" customWidth="1"/>
    <col min="786" max="786" width="65.7109375" customWidth="1"/>
    <col min="787" max="787" width="10.7109375" customWidth="1"/>
    <col min="788" max="789" width="14.7109375" customWidth="1"/>
    <col min="790" max="790" width="10.7109375" customWidth="1"/>
    <col min="791" max="791" width="14.7109375" customWidth="1"/>
    <col min="792" max="792" width="15.7109375" customWidth="1"/>
    <col min="793" max="793" width="3.7109375" customWidth="1"/>
    <col min="794" max="796" width="0" hidden="1" customWidth="1"/>
    <col min="797" max="797" width="15.7109375" customWidth="1"/>
    <col min="798" max="800" width="0" hidden="1" customWidth="1"/>
    <col min="801" max="801" width="15.7109375" customWidth="1"/>
    <col min="803" max="803" width="1.7109375" customWidth="1"/>
    <col min="804" max="804" width="14.7109375" customWidth="1"/>
    <col min="805" max="805" width="1.7109375" customWidth="1"/>
    <col min="806" max="806" width="14.7109375" customWidth="1"/>
    <col min="807" max="808" width="15.7109375" customWidth="1"/>
    <col min="1025" max="1035" width="0" hidden="1" customWidth="1"/>
    <col min="1036" max="1036" width="3.7109375" customWidth="1"/>
    <col min="1037" max="1038" width="8.7109375" customWidth="1"/>
    <col min="1039" max="1039" width="12.7109375" customWidth="1"/>
    <col min="1040" max="1041" width="15.7109375" customWidth="1"/>
    <col min="1042" max="1042" width="65.7109375" customWidth="1"/>
    <col min="1043" max="1043" width="10.7109375" customWidth="1"/>
    <col min="1044" max="1045" width="14.7109375" customWidth="1"/>
    <col min="1046" max="1046" width="10.7109375" customWidth="1"/>
    <col min="1047" max="1047" width="14.7109375" customWidth="1"/>
    <col min="1048" max="1048" width="15.7109375" customWidth="1"/>
    <col min="1049" max="1049" width="3.7109375" customWidth="1"/>
    <col min="1050" max="1052" width="0" hidden="1" customWidth="1"/>
    <col min="1053" max="1053" width="15.7109375" customWidth="1"/>
    <col min="1054" max="1056" width="0" hidden="1" customWidth="1"/>
    <col min="1057" max="1057" width="15.7109375" customWidth="1"/>
    <col min="1059" max="1059" width="1.7109375" customWidth="1"/>
    <col min="1060" max="1060" width="14.7109375" customWidth="1"/>
    <col min="1061" max="1061" width="1.7109375" customWidth="1"/>
    <col min="1062" max="1062" width="14.7109375" customWidth="1"/>
    <col min="1063" max="1064" width="15.7109375" customWidth="1"/>
    <col min="1281" max="1291" width="0" hidden="1" customWidth="1"/>
    <col min="1292" max="1292" width="3.7109375" customWidth="1"/>
    <col min="1293" max="1294" width="8.7109375" customWidth="1"/>
    <col min="1295" max="1295" width="12.7109375" customWidth="1"/>
    <col min="1296" max="1297" width="15.7109375" customWidth="1"/>
    <col min="1298" max="1298" width="65.7109375" customWidth="1"/>
    <col min="1299" max="1299" width="10.7109375" customWidth="1"/>
    <col min="1300" max="1301" width="14.7109375" customWidth="1"/>
    <col min="1302" max="1302" width="10.7109375" customWidth="1"/>
    <col min="1303" max="1303" width="14.7109375" customWidth="1"/>
    <col min="1304" max="1304" width="15.7109375" customWidth="1"/>
    <col min="1305" max="1305" width="3.7109375" customWidth="1"/>
    <col min="1306" max="1308" width="0" hidden="1" customWidth="1"/>
    <col min="1309" max="1309" width="15.7109375" customWidth="1"/>
    <col min="1310" max="1312" width="0" hidden="1" customWidth="1"/>
    <col min="1313" max="1313" width="15.7109375" customWidth="1"/>
    <col min="1315" max="1315" width="1.7109375" customWidth="1"/>
    <col min="1316" max="1316" width="14.7109375" customWidth="1"/>
    <col min="1317" max="1317" width="1.7109375" customWidth="1"/>
    <col min="1318" max="1318" width="14.7109375" customWidth="1"/>
    <col min="1319" max="1320" width="15.7109375" customWidth="1"/>
    <col min="1537" max="1547" width="0" hidden="1" customWidth="1"/>
    <col min="1548" max="1548" width="3.7109375" customWidth="1"/>
    <col min="1549" max="1550" width="8.7109375" customWidth="1"/>
    <col min="1551" max="1551" width="12.7109375" customWidth="1"/>
    <col min="1552" max="1553" width="15.7109375" customWidth="1"/>
    <col min="1554" max="1554" width="65.7109375" customWidth="1"/>
    <col min="1555" max="1555" width="10.7109375" customWidth="1"/>
    <col min="1556" max="1557" width="14.7109375" customWidth="1"/>
    <col min="1558" max="1558" width="10.7109375" customWidth="1"/>
    <col min="1559" max="1559" width="14.7109375" customWidth="1"/>
    <col min="1560" max="1560" width="15.7109375" customWidth="1"/>
    <col min="1561" max="1561" width="3.7109375" customWidth="1"/>
    <col min="1562" max="1564" width="0" hidden="1" customWidth="1"/>
    <col min="1565" max="1565" width="15.7109375" customWidth="1"/>
    <col min="1566" max="1568" width="0" hidden="1" customWidth="1"/>
    <col min="1569" max="1569" width="15.7109375" customWidth="1"/>
    <col min="1571" max="1571" width="1.7109375" customWidth="1"/>
    <col min="1572" max="1572" width="14.7109375" customWidth="1"/>
    <col min="1573" max="1573" width="1.7109375" customWidth="1"/>
    <col min="1574" max="1574" width="14.7109375" customWidth="1"/>
    <col min="1575" max="1576" width="15.7109375" customWidth="1"/>
    <col min="1793" max="1803" width="0" hidden="1" customWidth="1"/>
    <col min="1804" max="1804" width="3.7109375" customWidth="1"/>
    <col min="1805" max="1806" width="8.7109375" customWidth="1"/>
    <col min="1807" max="1807" width="12.7109375" customWidth="1"/>
    <col min="1808" max="1809" width="15.7109375" customWidth="1"/>
    <col min="1810" max="1810" width="65.7109375" customWidth="1"/>
    <col min="1811" max="1811" width="10.7109375" customWidth="1"/>
    <col min="1812" max="1813" width="14.7109375" customWidth="1"/>
    <col min="1814" max="1814" width="10.7109375" customWidth="1"/>
    <col min="1815" max="1815" width="14.7109375" customWidth="1"/>
    <col min="1816" max="1816" width="15.7109375" customWidth="1"/>
    <col min="1817" max="1817" width="3.7109375" customWidth="1"/>
    <col min="1818" max="1820" width="0" hidden="1" customWidth="1"/>
    <col min="1821" max="1821" width="15.7109375" customWidth="1"/>
    <col min="1822" max="1824" width="0" hidden="1" customWidth="1"/>
    <col min="1825" max="1825" width="15.7109375" customWidth="1"/>
    <col min="1827" max="1827" width="1.7109375" customWidth="1"/>
    <col min="1828" max="1828" width="14.7109375" customWidth="1"/>
    <col min="1829" max="1829" width="1.7109375" customWidth="1"/>
    <col min="1830" max="1830" width="14.7109375" customWidth="1"/>
    <col min="1831" max="1832" width="15.7109375" customWidth="1"/>
    <col min="2049" max="2059" width="0" hidden="1" customWidth="1"/>
    <col min="2060" max="2060" width="3.7109375" customWidth="1"/>
    <col min="2061" max="2062" width="8.7109375" customWidth="1"/>
    <col min="2063" max="2063" width="12.7109375" customWidth="1"/>
    <col min="2064" max="2065" width="15.7109375" customWidth="1"/>
    <col min="2066" max="2066" width="65.7109375" customWidth="1"/>
    <col min="2067" max="2067" width="10.7109375" customWidth="1"/>
    <col min="2068" max="2069" width="14.7109375" customWidth="1"/>
    <col min="2070" max="2070" width="10.7109375" customWidth="1"/>
    <col min="2071" max="2071" width="14.7109375" customWidth="1"/>
    <col min="2072" max="2072" width="15.7109375" customWidth="1"/>
    <col min="2073" max="2073" width="3.7109375" customWidth="1"/>
    <col min="2074" max="2076" width="0" hidden="1" customWidth="1"/>
    <col min="2077" max="2077" width="15.7109375" customWidth="1"/>
    <col min="2078" max="2080" width="0" hidden="1" customWidth="1"/>
    <col min="2081" max="2081" width="15.7109375" customWidth="1"/>
    <col min="2083" max="2083" width="1.7109375" customWidth="1"/>
    <col min="2084" max="2084" width="14.7109375" customWidth="1"/>
    <col min="2085" max="2085" width="1.7109375" customWidth="1"/>
    <col min="2086" max="2086" width="14.7109375" customWidth="1"/>
    <col min="2087" max="2088" width="15.7109375" customWidth="1"/>
    <col min="2305" max="2315" width="0" hidden="1" customWidth="1"/>
    <col min="2316" max="2316" width="3.7109375" customWidth="1"/>
    <col min="2317" max="2318" width="8.7109375" customWidth="1"/>
    <col min="2319" max="2319" width="12.7109375" customWidth="1"/>
    <col min="2320" max="2321" width="15.7109375" customWidth="1"/>
    <col min="2322" max="2322" width="65.7109375" customWidth="1"/>
    <col min="2323" max="2323" width="10.7109375" customWidth="1"/>
    <col min="2324" max="2325" width="14.7109375" customWidth="1"/>
    <col min="2326" max="2326" width="10.7109375" customWidth="1"/>
    <col min="2327" max="2327" width="14.7109375" customWidth="1"/>
    <col min="2328" max="2328" width="15.7109375" customWidth="1"/>
    <col min="2329" max="2329" width="3.7109375" customWidth="1"/>
    <col min="2330" max="2332" width="0" hidden="1" customWidth="1"/>
    <col min="2333" max="2333" width="15.7109375" customWidth="1"/>
    <col min="2334" max="2336" width="0" hidden="1" customWidth="1"/>
    <col min="2337" max="2337" width="15.7109375" customWidth="1"/>
    <col min="2339" max="2339" width="1.7109375" customWidth="1"/>
    <col min="2340" max="2340" width="14.7109375" customWidth="1"/>
    <col min="2341" max="2341" width="1.7109375" customWidth="1"/>
    <col min="2342" max="2342" width="14.7109375" customWidth="1"/>
    <col min="2343" max="2344" width="15.7109375" customWidth="1"/>
    <col min="2561" max="2571" width="0" hidden="1" customWidth="1"/>
    <col min="2572" max="2572" width="3.7109375" customWidth="1"/>
    <col min="2573" max="2574" width="8.7109375" customWidth="1"/>
    <col min="2575" max="2575" width="12.7109375" customWidth="1"/>
    <col min="2576" max="2577" width="15.7109375" customWidth="1"/>
    <col min="2578" max="2578" width="65.7109375" customWidth="1"/>
    <col min="2579" max="2579" width="10.7109375" customWidth="1"/>
    <col min="2580" max="2581" width="14.7109375" customWidth="1"/>
    <col min="2582" max="2582" width="10.7109375" customWidth="1"/>
    <col min="2583" max="2583" width="14.7109375" customWidth="1"/>
    <col min="2584" max="2584" width="15.7109375" customWidth="1"/>
    <col min="2585" max="2585" width="3.7109375" customWidth="1"/>
    <col min="2586" max="2588" width="0" hidden="1" customWidth="1"/>
    <col min="2589" max="2589" width="15.7109375" customWidth="1"/>
    <col min="2590" max="2592" width="0" hidden="1" customWidth="1"/>
    <col min="2593" max="2593" width="15.7109375" customWidth="1"/>
    <col min="2595" max="2595" width="1.7109375" customWidth="1"/>
    <col min="2596" max="2596" width="14.7109375" customWidth="1"/>
    <col min="2597" max="2597" width="1.7109375" customWidth="1"/>
    <col min="2598" max="2598" width="14.7109375" customWidth="1"/>
    <col min="2599" max="2600" width="15.7109375" customWidth="1"/>
    <col min="2817" max="2827" width="0" hidden="1" customWidth="1"/>
    <col min="2828" max="2828" width="3.7109375" customWidth="1"/>
    <col min="2829" max="2830" width="8.7109375" customWidth="1"/>
    <col min="2831" max="2831" width="12.7109375" customWidth="1"/>
    <col min="2832" max="2833" width="15.7109375" customWidth="1"/>
    <col min="2834" max="2834" width="65.7109375" customWidth="1"/>
    <col min="2835" max="2835" width="10.7109375" customWidth="1"/>
    <col min="2836" max="2837" width="14.7109375" customWidth="1"/>
    <col min="2838" max="2838" width="10.7109375" customWidth="1"/>
    <col min="2839" max="2839" width="14.7109375" customWidth="1"/>
    <col min="2840" max="2840" width="15.7109375" customWidth="1"/>
    <col min="2841" max="2841" width="3.7109375" customWidth="1"/>
    <col min="2842" max="2844" width="0" hidden="1" customWidth="1"/>
    <col min="2845" max="2845" width="15.7109375" customWidth="1"/>
    <col min="2846" max="2848" width="0" hidden="1" customWidth="1"/>
    <col min="2849" max="2849" width="15.7109375" customWidth="1"/>
    <col min="2851" max="2851" width="1.7109375" customWidth="1"/>
    <col min="2852" max="2852" width="14.7109375" customWidth="1"/>
    <col min="2853" max="2853" width="1.7109375" customWidth="1"/>
    <col min="2854" max="2854" width="14.7109375" customWidth="1"/>
    <col min="2855" max="2856" width="15.7109375" customWidth="1"/>
    <col min="3073" max="3083" width="0" hidden="1" customWidth="1"/>
    <col min="3084" max="3084" width="3.7109375" customWidth="1"/>
    <col min="3085" max="3086" width="8.7109375" customWidth="1"/>
    <col min="3087" max="3087" width="12.7109375" customWidth="1"/>
    <col min="3088" max="3089" width="15.7109375" customWidth="1"/>
    <col min="3090" max="3090" width="65.7109375" customWidth="1"/>
    <col min="3091" max="3091" width="10.7109375" customWidth="1"/>
    <col min="3092" max="3093" width="14.7109375" customWidth="1"/>
    <col min="3094" max="3094" width="10.7109375" customWidth="1"/>
    <col min="3095" max="3095" width="14.7109375" customWidth="1"/>
    <col min="3096" max="3096" width="15.7109375" customWidth="1"/>
    <col min="3097" max="3097" width="3.7109375" customWidth="1"/>
    <col min="3098" max="3100" width="0" hidden="1" customWidth="1"/>
    <col min="3101" max="3101" width="15.7109375" customWidth="1"/>
    <col min="3102" max="3104" width="0" hidden="1" customWidth="1"/>
    <col min="3105" max="3105" width="15.7109375" customWidth="1"/>
    <col min="3107" max="3107" width="1.7109375" customWidth="1"/>
    <col min="3108" max="3108" width="14.7109375" customWidth="1"/>
    <col min="3109" max="3109" width="1.7109375" customWidth="1"/>
    <col min="3110" max="3110" width="14.7109375" customWidth="1"/>
    <col min="3111" max="3112" width="15.7109375" customWidth="1"/>
    <col min="3329" max="3339" width="0" hidden="1" customWidth="1"/>
    <col min="3340" max="3340" width="3.7109375" customWidth="1"/>
    <col min="3341" max="3342" width="8.7109375" customWidth="1"/>
    <col min="3343" max="3343" width="12.7109375" customWidth="1"/>
    <col min="3344" max="3345" width="15.7109375" customWidth="1"/>
    <col min="3346" max="3346" width="65.7109375" customWidth="1"/>
    <col min="3347" max="3347" width="10.7109375" customWidth="1"/>
    <col min="3348" max="3349" width="14.7109375" customWidth="1"/>
    <col min="3350" max="3350" width="10.7109375" customWidth="1"/>
    <col min="3351" max="3351" width="14.7109375" customWidth="1"/>
    <col min="3352" max="3352" width="15.7109375" customWidth="1"/>
    <col min="3353" max="3353" width="3.7109375" customWidth="1"/>
    <col min="3354" max="3356" width="0" hidden="1" customWidth="1"/>
    <col min="3357" max="3357" width="15.7109375" customWidth="1"/>
    <col min="3358" max="3360" width="0" hidden="1" customWidth="1"/>
    <col min="3361" max="3361" width="15.7109375" customWidth="1"/>
    <col min="3363" max="3363" width="1.7109375" customWidth="1"/>
    <col min="3364" max="3364" width="14.7109375" customWidth="1"/>
    <col min="3365" max="3365" width="1.7109375" customWidth="1"/>
    <col min="3366" max="3366" width="14.7109375" customWidth="1"/>
    <col min="3367" max="3368" width="15.7109375" customWidth="1"/>
    <col min="3585" max="3595" width="0" hidden="1" customWidth="1"/>
    <col min="3596" max="3596" width="3.7109375" customWidth="1"/>
    <col min="3597" max="3598" width="8.7109375" customWidth="1"/>
    <col min="3599" max="3599" width="12.7109375" customWidth="1"/>
    <col min="3600" max="3601" width="15.7109375" customWidth="1"/>
    <col min="3602" max="3602" width="65.7109375" customWidth="1"/>
    <col min="3603" max="3603" width="10.7109375" customWidth="1"/>
    <col min="3604" max="3605" width="14.7109375" customWidth="1"/>
    <col min="3606" max="3606" width="10.7109375" customWidth="1"/>
    <col min="3607" max="3607" width="14.7109375" customWidth="1"/>
    <col min="3608" max="3608" width="15.7109375" customWidth="1"/>
    <col min="3609" max="3609" width="3.7109375" customWidth="1"/>
    <col min="3610" max="3612" width="0" hidden="1" customWidth="1"/>
    <col min="3613" max="3613" width="15.7109375" customWidth="1"/>
    <col min="3614" max="3616" width="0" hidden="1" customWidth="1"/>
    <col min="3617" max="3617" width="15.7109375" customWidth="1"/>
    <col min="3619" max="3619" width="1.7109375" customWidth="1"/>
    <col min="3620" max="3620" width="14.7109375" customWidth="1"/>
    <col min="3621" max="3621" width="1.7109375" customWidth="1"/>
    <col min="3622" max="3622" width="14.7109375" customWidth="1"/>
    <col min="3623" max="3624" width="15.7109375" customWidth="1"/>
    <col min="3841" max="3851" width="0" hidden="1" customWidth="1"/>
    <col min="3852" max="3852" width="3.7109375" customWidth="1"/>
    <col min="3853" max="3854" width="8.7109375" customWidth="1"/>
    <col min="3855" max="3855" width="12.7109375" customWidth="1"/>
    <col min="3856" max="3857" width="15.7109375" customWidth="1"/>
    <col min="3858" max="3858" width="65.7109375" customWidth="1"/>
    <col min="3859" max="3859" width="10.7109375" customWidth="1"/>
    <col min="3860" max="3861" width="14.7109375" customWidth="1"/>
    <col min="3862" max="3862" width="10.7109375" customWidth="1"/>
    <col min="3863" max="3863" width="14.7109375" customWidth="1"/>
    <col min="3864" max="3864" width="15.7109375" customWidth="1"/>
    <col min="3865" max="3865" width="3.7109375" customWidth="1"/>
    <col min="3866" max="3868" width="0" hidden="1" customWidth="1"/>
    <col min="3869" max="3869" width="15.7109375" customWidth="1"/>
    <col min="3870" max="3872" width="0" hidden="1" customWidth="1"/>
    <col min="3873" max="3873" width="15.7109375" customWidth="1"/>
    <col min="3875" max="3875" width="1.7109375" customWidth="1"/>
    <col min="3876" max="3876" width="14.7109375" customWidth="1"/>
    <col min="3877" max="3877" width="1.7109375" customWidth="1"/>
    <col min="3878" max="3878" width="14.7109375" customWidth="1"/>
    <col min="3879" max="3880" width="15.7109375" customWidth="1"/>
    <col min="4097" max="4107" width="0" hidden="1" customWidth="1"/>
    <col min="4108" max="4108" width="3.7109375" customWidth="1"/>
    <col min="4109" max="4110" width="8.7109375" customWidth="1"/>
    <col min="4111" max="4111" width="12.7109375" customWidth="1"/>
    <col min="4112" max="4113" width="15.7109375" customWidth="1"/>
    <col min="4114" max="4114" width="65.7109375" customWidth="1"/>
    <col min="4115" max="4115" width="10.7109375" customWidth="1"/>
    <col min="4116" max="4117" width="14.7109375" customWidth="1"/>
    <col min="4118" max="4118" width="10.7109375" customWidth="1"/>
    <col min="4119" max="4119" width="14.7109375" customWidth="1"/>
    <col min="4120" max="4120" width="15.7109375" customWidth="1"/>
    <col min="4121" max="4121" width="3.7109375" customWidth="1"/>
    <col min="4122" max="4124" width="0" hidden="1" customWidth="1"/>
    <col min="4125" max="4125" width="15.7109375" customWidth="1"/>
    <col min="4126" max="4128" width="0" hidden="1" customWidth="1"/>
    <col min="4129" max="4129" width="15.7109375" customWidth="1"/>
    <col min="4131" max="4131" width="1.7109375" customWidth="1"/>
    <col min="4132" max="4132" width="14.7109375" customWidth="1"/>
    <col min="4133" max="4133" width="1.7109375" customWidth="1"/>
    <col min="4134" max="4134" width="14.7109375" customWidth="1"/>
    <col min="4135" max="4136" width="15.7109375" customWidth="1"/>
    <col min="4353" max="4363" width="0" hidden="1" customWidth="1"/>
    <col min="4364" max="4364" width="3.7109375" customWidth="1"/>
    <col min="4365" max="4366" width="8.7109375" customWidth="1"/>
    <col min="4367" max="4367" width="12.7109375" customWidth="1"/>
    <col min="4368" max="4369" width="15.7109375" customWidth="1"/>
    <col min="4370" max="4370" width="65.7109375" customWidth="1"/>
    <col min="4371" max="4371" width="10.7109375" customWidth="1"/>
    <col min="4372" max="4373" width="14.7109375" customWidth="1"/>
    <col min="4374" max="4374" width="10.7109375" customWidth="1"/>
    <col min="4375" max="4375" width="14.7109375" customWidth="1"/>
    <col min="4376" max="4376" width="15.7109375" customWidth="1"/>
    <col min="4377" max="4377" width="3.7109375" customWidth="1"/>
    <col min="4378" max="4380" width="0" hidden="1" customWidth="1"/>
    <col min="4381" max="4381" width="15.7109375" customWidth="1"/>
    <col min="4382" max="4384" width="0" hidden="1" customWidth="1"/>
    <col min="4385" max="4385" width="15.7109375" customWidth="1"/>
    <col min="4387" max="4387" width="1.7109375" customWidth="1"/>
    <col min="4388" max="4388" width="14.7109375" customWidth="1"/>
    <col min="4389" max="4389" width="1.7109375" customWidth="1"/>
    <col min="4390" max="4390" width="14.7109375" customWidth="1"/>
    <col min="4391" max="4392" width="15.7109375" customWidth="1"/>
    <col min="4609" max="4619" width="0" hidden="1" customWidth="1"/>
    <col min="4620" max="4620" width="3.7109375" customWidth="1"/>
    <col min="4621" max="4622" width="8.7109375" customWidth="1"/>
    <col min="4623" max="4623" width="12.7109375" customWidth="1"/>
    <col min="4624" max="4625" width="15.7109375" customWidth="1"/>
    <col min="4626" max="4626" width="65.7109375" customWidth="1"/>
    <col min="4627" max="4627" width="10.7109375" customWidth="1"/>
    <col min="4628" max="4629" width="14.7109375" customWidth="1"/>
    <col min="4630" max="4630" width="10.7109375" customWidth="1"/>
    <col min="4631" max="4631" width="14.7109375" customWidth="1"/>
    <col min="4632" max="4632" width="15.7109375" customWidth="1"/>
    <col min="4633" max="4633" width="3.7109375" customWidth="1"/>
    <col min="4634" max="4636" width="0" hidden="1" customWidth="1"/>
    <col min="4637" max="4637" width="15.7109375" customWidth="1"/>
    <col min="4638" max="4640" width="0" hidden="1" customWidth="1"/>
    <col min="4641" max="4641" width="15.7109375" customWidth="1"/>
    <col min="4643" max="4643" width="1.7109375" customWidth="1"/>
    <col min="4644" max="4644" width="14.7109375" customWidth="1"/>
    <col min="4645" max="4645" width="1.7109375" customWidth="1"/>
    <col min="4646" max="4646" width="14.7109375" customWidth="1"/>
    <col min="4647" max="4648" width="15.7109375" customWidth="1"/>
    <col min="4865" max="4875" width="0" hidden="1" customWidth="1"/>
    <col min="4876" max="4876" width="3.7109375" customWidth="1"/>
    <col min="4877" max="4878" width="8.7109375" customWidth="1"/>
    <col min="4879" max="4879" width="12.7109375" customWidth="1"/>
    <col min="4880" max="4881" width="15.7109375" customWidth="1"/>
    <col min="4882" max="4882" width="65.7109375" customWidth="1"/>
    <col min="4883" max="4883" width="10.7109375" customWidth="1"/>
    <col min="4884" max="4885" width="14.7109375" customWidth="1"/>
    <col min="4886" max="4886" width="10.7109375" customWidth="1"/>
    <col min="4887" max="4887" width="14.7109375" customWidth="1"/>
    <col min="4888" max="4888" width="15.7109375" customWidth="1"/>
    <col min="4889" max="4889" width="3.7109375" customWidth="1"/>
    <col min="4890" max="4892" width="0" hidden="1" customWidth="1"/>
    <col min="4893" max="4893" width="15.7109375" customWidth="1"/>
    <col min="4894" max="4896" width="0" hidden="1" customWidth="1"/>
    <col min="4897" max="4897" width="15.7109375" customWidth="1"/>
    <col min="4899" max="4899" width="1.7109375" customWidth="1"/>
    <col min="4900" max="4900" width="14.7109375" customWidth="1"/>
    <col min="4901" max="4901" width="1.7109375" customWidth="1"/>
    <col min="4902" max="4902" width="14.7109375" customWidth="1"/>
    <col min="4903" max="4904" width="15.7109375" customWidth="1"/>
    <col min="5121" max="5131" width="0" hidden="1" customWidth="1"/>
    <col min="5132" max="5132" width="3.7109375" customWidth="1"/>
    <col min="5133" max="5134" width="8.7109375" customWidth="1"/>
    <col min="5135" max="5135" width="12.7109375" customWidth="1"/>
    <col min="5136" max="5137" width="15.7109375" customWidth="1"/>
    <col min="5138" max="5138" width="65.7109375" customWidth="1"/>
    <col min="5139" max="5139" width="10.7109375" customWidth="1"/>
    <col min="5140" max="5141" width="14.7109375" customWidth="1"/>
    <col min="5142" max="5142" width="10.7109375" customWidth="1"/>
    <col min="5143" max="5143" width="14.7109375" customWidth="1"/>
    <col min="5144" max="5144" width="15.7109375" customWidth="1"/>
    <col min="5145" max="5145" width="3.7109375" customWidth="1"/>
    <col min="5146" max="5148" width="0" hidden="1" customWidth="1"/>
    <col min="5149" max="5149" width="15.7109375" customWidth="1"/>
    <col min="5150" max="5152" width="0" hidden="1" customWidth="1"/>
    <col min="5153" max="5153" width="15.7109375" customWidth="1"/>
    <col min="5155" max="5155" width="1.7109375" customWidth="1"/>
    <col min="5156" max="5156" width="14.7109375" customWidth="1"/>
    <col min="5157" max="5157" width="1.7109375" customWidth="1"/>
    <col min="5158" max="5158" width="14.7109375" customWidth="1"/>
    <col min="5159" max="5160" width="15.7109375" customWidth="1"/>
    <col min="5377" max="5387" width="0" hidden="1" customWidth="1"/>
    <col min="5388" max="5388" width="3.7109375" customWidth="1"/>
    <col min="5389" max="5390" width="8.7109375" customWidth="1"/>
    <col min="5391" max="5391" width="12.7109375" customWidth="1"/>
    <col min="5392" max="5393" width="15.7109375" customWidth="1"/>
    <col min="5394" max="5394" width="65.7109375" customWidth="1"/>
    <col min="5395" max="5395" width="10.7109375" customWidth="1"/>
    <col min="5396" max="5397" width="14.7109375" customWidth="1"/>
    <col min="5398" max="5398" width="10.7109375" customWidth="1"/>
    <col min="5399" max="5399" width="14.7109375" customWidth="1"/>
    <col min="5400" max="5400" width="15.7109375" customWidth="1"/>
    <col min="5401" max="5401" width="3.7109375" customWidth="1"/>
    <col min="5402" max="5404" width="0" hidden="1" customWidth="1"/>
    <col min="5405" max="5405" width="15.7109375" customWidth="1"/>
    <col min="5406" max="5408" width="0" hidden="1" customWidth="1"/>
    <col min="5409" max="5409" width="15.7109375" customWidth="1"/>
    <col min="5411" max="5411" width="1.7109375" customWidth="1"/>
    <col min="5412" max="5412" width="14.7109375" customWidth="1"/>
    <col min="5413" max="5413" width="1.7109375" customWidth="1"/>
    <col min="5414" max="5414" width="14.7109375" customWidth="1"/>
    <col min="5415" max="5416" width="15.7109375" customWidth="1"/>
    <col min="5633" max="5643" width="0" hidden="1" customWidth="1"/>
    <col min="5644" max="5644" width="3.7109375" customWidth="1"/>
    <col min="5645" max="5646" width="8.7109375" customWidth="1"/>
    <col min="5647" max="5647" width="12.7109375" customWidth="1"/>
    <col min="5648" max="5649" width="15.7109375" customWidth="1"/>
    <col min="5650" max="5650" width="65.7109375" customWidth="1"/>
    <col min="5651" max="5651" width="10.7109375" customWidth="1"/>
    <col min="5652" max="5653" width="14.7109375" customWidth="1"/>
    <col min="5654" max="5654" width="10.7109375" customWidth="1"/>
    <col min="5655" max="5655" width="14.7109375" customWidth="1"/>
    <col min="5656" max="5656" width="15.7109375" customWidth="1"/>
    <col min="5657" max="5657" width="3.7109375" customWidth="1"/>
    <col min="5658" max="5660" width="0" hidden="1" customWidth="1"/>
    <col min="5661" max="5661" width="15.7109375" customWidth="1"/>
    <col min="5662" max="5664" width="0" hidden="1" customWidth="1"/>
    <col min="5665" max="5665" width="15.7109375" customWidth="1"/>
    <col min="5667" max="5667" width="1.7109375" customWidth="1"/>
    <col min="5668" max="5668" width="14.7109375" customWidth="1"/>
    <col min="5669" max="5669" width="1.7109375" customWidth="1"/>
    <col min="5670" max="5670" width="14.7109375" customWidth="1"/>
    <col min="5671" max="5672" width="15.7109375" customWidth="1"/>
    <col min="5889" max="5899" width="0" hidden="1" customWidth="1"/>
    <col min="5900" max="5900" width="3.7109375" customWidth="1"/>
    <col min="5901" max="5902" width="8.7109375" customWidth="1"/>
    <col min="5903" max="5903" width="12.7109375" customWidth="1"/>
    <col min="5904" max="5905" width="15.7109375" customWidth="1"/>
    <col min="5906" max="5906" width="65.7109375" customWidth="1"/>
    <col min="5907" max="5907" width="10.7109375" customWidth="1"/>
    <col min="5908" max="5909" width="14.7109375" customWidth="1"/>
    <col min="5910" max="5910" width="10.7109375" customWidth="1"/>
    <col min="5911" max="5911" width="14.7109375" customWidth="1"/>
    <col min="5912" max="5912" width="15.7109375" customWidth="1"/>
    <col min="5913" max="5913" width="3.7109375" customWidth="1"/>
    <col min="5914" max="5916" width="0" hidden="1" customWidth="1"/>
    <col min="5917" max="5917" width="15.7109375" customWidth="1"/>
    <col min="5918" max="5920" width="0" hidden="1" customWidth="1"/>
    <col min="5921" max="5921" width="15.7109375" customWidth="1"/>
    <col min="5923" max="5923" width="1.7109375" customWidth="1"/>
    <col min="5924" max="5924" width="14.7109375" customWidth="1"/>
    <col min="5925" max="5925" width="1.7109375" customWidth="1"/>
    <col min="5926" max="5926" width="14.7109375" customWidth="1"/>
    <col min="5927" max="5928" width="15.7109375" customWidth="1"/>
    <col min="6145" max="6155" width="0" hidden="1" customWidth="1"/>
    <col min="6156" max="6156" width="3.7109375" customWidth="1"/>
    <col min="6157" max="6158" width="8.7109375" customWidth="1"/>
    <col min="6159" max="6159" width="12.7109375" customWidth="1"/>
    <col min="6160" max="6161" width="15.7109375" customWidth="1"/>
    <col min="6162" max="6162" width="65.7109375" customWidth="1"/>
    <col min="6163" max="6163" width="10.7109375" customWidth="1"/>
    <col min="6164" max="6165" width="14.7109375" customWidth="1"/>
    <col min="6166" max="6166" width="10.7109375" customWidth="1"/>
    <col min="6167" max="6167" width="14.7109375" customWidth="1"/>
    <col min="6168" max="6168" width="15.7109375" customWidth="1"/>
    <col min="6169" max="6169" width="3.7109375" customWidth="1"/>
    <col min="6170" max="6172" width="0" hidden="1" customWidth="1"/>
    <col min="6173" max="6173" width="15.7109375" customWidth="1"/>
    <col min="6174" max="6176" width="0" hidden="1" customWidth="1"/>
    <col min="6177" max="6177" width="15.7109375" customWidth="1"/>
    <col min="6179" max="6179" width="1.7109375" customWidth="1"/>
    <col min="6180" max="6180" width="14.7109375" customWidth="1"/>
    <col min="6181" max="6181" width="1.7109375" customWidth="1"/>
    <col min="6182" max="6182" width="14.7109375" customWidth="1"/>
    <col min="6183" max="6184" width="15.7109375" customWidth="1"/>
    <col min="6401" max="6411" width="0" hidden="1" customWidth="1"/>
    <col min="6412" max="6412" width="3.7109375" customWidth="1"/>
    <col min="6413" max="6414" width="8.7109375" customWidth="1"/>
    <col min="6415" max="6415" width="12.7109375" customWidth="1"/>
    <col min="6416" max="6417" width="15.7109375" customWidth="1"/>
    <col min="6418" max="6418" width="65.7109375" customWidth="1"/>
    <col min="6419" max="6419" width="10.7109375" customWidth="1"/>
    <col min="6420" max="6421" width="14.7109375" customWidth="1"/>
    <col min="6422" max="6422" width="10.7109375" customWidth="1"/>
    <col min="6423" max="6423" width="14.7109375" customWidth="1"/>
    <col min="6424" max="6424" width="15.7109375" customWidth="1"/>
    <col min="6425" max="6425" width="3.7109375" customWidth="1"/>
    <col min="6426" max="6428" width="0" hidden="1" customWidth="1"/>
    <col min="6429" max="6429" width="15.7109375" customWidth="1"/>
    <col min="6430" max="6432" width="0" hidden="1" customWidth="1"/>
    <col min="6433" max="6433" width="15.7109375" customWidth="1"/>
    <col min="6435" max="6435" width="1.7109375" customWidth="1"/>
    <col min="6436" max="6436" width="14.7109375" customWidth="1"/>
    <col min="6437" max="6437" width="1.7109375" customWidth="1"/>
    <col min="6438" max="6438" width="14.7109375" customWidth="1"/>
    <col min="6439" max="6440" width="15.7109375" customWidth="1"/>
    <col min="6657" max="6667" width="0" hidden="1" customWidth="1"/>
    <col min="6668" max="6668" width="3.7109375" customWidth="1"/>
    <col min="6669" max="6670" width="8.7109375" customWidth="1"/>
    <col min="6671" max="6671" width="12.7109375" customWidth="1"/>
    <col min="6672" max="6673" width="15.7109375" customWidth="1"/>
    <col min="6674" max="6674" width="65.7109375" customWidth="1"/>
    <col min="6675" max="6675" width="10.7109375" customWidth="1"/>
    <col min="6676" max="6677" width="14.7109375" customWidth="1"/>
    <col min="6678" max="6678" width="10.7109375" customWidth="1"/>
    <col min="6679" max="6679" width="14.7109375" customWidth="1"/>
    <col min="6680" max="6680" width="15.7109375" customWidth="1"/>
    <col min="6681" max="6681" width="3.7109375" customWidth="1"/>
    <col min="6682" max="6684" width="0" hidden="1" customWidth="1"/>
    <col min="6685" max="6685" width="15.7109375" customWidth="1"/>
    <col min="6686" max="6688" width="0" hidden="1" customWidth="1"/>
    <col min="6689" max="6689" width="15.7109375" customWidth="1"/>
    <col min="6691" max="6691" width="1.7109375" customWidth="1"/>
    <col min="6692" max="6692" width="14.7109375" customWidth="1"/>
    <col min="6693" max="6693" width="1.7109375" customWidth="1"/>
    <col min="6694" max="6694" width="14.7109375" customWidth="1"/>
    <col min="6695" max="6696" width="15.7109375" customWidth="1"/>
    <col min="6913" max="6923" width="0" hidden="1" customWidth="1"/>
    <col min="6924" max="6924" width="3.7109375" customWidth="1"/>
    <col min="6925" max="6926" width="8.7109375" customWidth="1"/>
    <col min="6927" max="6927" width="12.7109375" customWidth="1"/>
    <col min="6928" max="6929" width="15.7109375" customWidth="1"/>
    <col min="6930" max="6930" width="65.7109375" customWidth="1"/>
    <col min="6931" max="6931" width="10.7109375" customWidth="1"/>
    <col min="6932" max="6933" width="14.7109375" customWidth="1"/>
    <col min="6934" max="6934" width="10.7109375" customWidth="1"/>
    <col min="6935" max="6935" width="14.7109375" customWidth="1"/>
    <col min="6936" max="6936" width="15.7109375" customWidth="1"/>
    <col min="6937" max="6937" width="3.7109375" customWidth="1"/>
    <col min="6938" max="6940" width="0" hidden="1" customWidth="1"/>
    <col min="6941" max="6941" width="15.7109375" customWidth="1"/>
    <col min="6942" max="6944" width="0" hidden="1" customWidth="1"/>
    <col min="6945" max="6945" width="15.7109375" customWidth="1"/>
    <col min="6947" max="6947" width="1.7109375" customWidth="1"/>
    <col min="6948" max="6948" width="14.7109375" customWidth="1"/>
    <col min="6949" max="6949" width="1.7109375" customWidth="1"/>
    <col min="6950" max="6950" width="14.7109375" customWidth="1"/>
    <col min="6951" max="6952" width="15.7109375" customWidth="1"/>
    <col min="7169" max="7179" width="0" hidden="1" customWidth="1"/>
    <col min="7180" max="7180" width="3.7109375" customWidth="1"/>
    <col min="7181" max="7182" width="8.7109375" customWidth="1"/>
    <col min="7183" max="7183" width="12.7109375" customWidth="1"/>
    <col min="7184" max="7185" width="15.7109375" customWidth="1"/>
    <col min="7186" max="7186" width="65.7109375" customWidth="1"/>
    <col min="7187" max="7187" width="10.7109375" customWidth="1"/>
    <col min="7188" max="7189" width="14.7109375" customWidth="1"/>
    <col min="7190" max="7190" width="10.7109375" customWidth="1"/>
    <col min="7191" max="7191" width="14.7109375" customWidth="1"/>
    <col min="7192" max="7192" width="15.7109375" customWidth="1"/>
    <col min="7193" max="7193" width="3.7109375" customWidth="1"/>
    <col min="7194" max="7196" width="0" hidden="1" customWidth="1"/>
    <col min="7197" max="7197" width="15.7109375" customWidth="1"/>
    <col min="7198" max="7200" width="0" hidden="1" customWidth="1"/>
    <col min="7201" max="7201" width="15.7109375" customWidth="1"/>
    <col min="7203" max="7203" width="1.7109375" customWidth="1"/>
    <col min="7204" max="7204" width="14.7109375" customWidth="1"/>
    <col min="7205" max="7205" width="1.7109375" customWidth="1"/>
    <col min="7206" max="7206" width="14.7109375" customWidth="1"/>
    <col min="7207" max="7208" width="15.7109375" customWidth="1"/>
    <col min="7425" max="7435" width="0" hidden="1" customWidth="1"/>
    <col min="7436" max="7436" width="3.7109375" customWidth="1"/>
    <col min="7437" max="7438" width="8.7109375" customWidth="1"/>
    <col min="7439" max="7439" width="12.7109375" customWidth="1"/>
    <col min="7440" max="7441" width="15.7109375" customWidth="1"/>
    <col min="7442" max="7442" width="65.7109375" customWidth="1"/>
    <col min="7443" max="7443" width="10.7109375" customWidth="1"/>
    <col min="7444" max="7445" width="14.7109375" customWidth="1"/>
    <col min="7446" max="7446" width="10.7109375" customWidth="1"/>
    <col min="7447" max="7447" width="14.7109375" customWidth="1"/>
    <col min="7448" max="7448" width="15.7109375" customWidth="1"/>
    <col min="7449" max="7449" width="3.7109375" customWidth="1"/>
    <col min="7450" max="7452" width="0" hidden="1" customWidth="1"/>
    <col min="7453" max="7453" width="15.7109375" customWidth="1"/>
    <col min="7454" max="7456" width="0" hidden="1" customWidth="1"/>
    <col min="7457" max="7457" width="15.7109375" customWidth="1"/>
    <col min="7459" max="7459" width="1.7109375" customWidth="1"/>
    <col min="7460" max="7460" width="14.7109375" customWidth="1"/>
    <col min="7461" max="7461" width="1.7109375" customWidth="1"/>
    <col min="7462" max="7462" width="14.7109375" customWidth="1"/>
    <col min="7463" max="7464" width="15.7109375" customWidth="1"/>
    <col min="7681" max="7691" width="0" hidden="1" customWidth="1"/>
    <col min="7692" max="7692" width="3.7109375" customWidth="1"/>
    <col min="7693" max="7694" width="8.7109375" customWidth="1"/>
    <col min="7695" max="7695" width="12.7109375" customWidth="1"/>
    <col min="7696" max="7697" width="15.7109375" customWidth="1"/>
    <col min="7698" max="7698" width="65.7109375" customWidth="1"/>
    <col min="7699" max="7699" width="10.7109375" customWidth="1"/>
    <col min="7700" max="7701" width="14.7109375" customWidth="1"/>
    <col min="7702" max="7702" width="10.7109375" customWidth="1"/>
    <col min="7703" max="7703" width="14.7109375" customWidth="1"/>
    <col min="7704" max="7704" width="15.7109375" customWidth="1"/>
    <col min="7705" max="7705" width="3.7109375" customWidth="1"/>
    <col min="7706" max="7708" width="0" hidden="1" customWidth="1"/>
    <col min="7709" max="7709" width="15.7109375" customWidth="1"/>
    <col min="7710" max="7712" width="0" hidden="1" customWidth="1"/>
    <col min="7713" max="7713" width="15.7109375" customWidth="1"/>
    <col min="7715" max="7715" width="1.7109375" customWidth="1"/>
    <col min="7716" max="7716" width="14.7109375" customWidth="1"/>
    <col min="7717" max="7717" width="1.7109375" customWidth="1"/>
    <col min="7718" max="7718" width="14.7109375" customWidth="1"/>
    <col min="7719" max="7720" width="15.7109375" customWidth="1"/>
    <col min="7937" max="7947" width="0" hidden="1" customWidth="1"/>
    <col min="7948" max="7948" width="3.7109375" customWidth="1"/>
    <col min="7949" max="7950" width="8.7109375" customWidth="1"/>
    <col min="7951" max="7951" width="12.7109375" customWidth="1"/>
    <col min="7952" max="7953" width="15.7109375" customWidth="1"/>
    <col min="7954" max="7954" width="65.7109375" customWidth="1"/>
    <col min="7955" max="7955" width="10.7109375" customWidth="1"/>
    <col min="7956" max="7957" width="14.7109375" customWidth="1"/>
    <col min="7958" max="7958" width="10.7109375" customWidth="1"/>
    <col min="7959" max="7959" width="14.7109375" customWidth="1"/>
    <col min="7960" max="7960" width="15.7109375" customWidth="1"/>
    <col min="7961" max="7961" width="3.7109375" customWidth="1"/>
    <col min="7962" max="7964" width="0" hidden="1" customWidth="1"/>
    <col min="7965" max="7965" width="15.7109375" customWidth="1"/>
    <col min="7966" max="7968" width="0" hidden="1" customWidth="1"/>
    <col min="7969" max="7969" width="15.7109375" customWidth="1"/>
    <col min="7971" max="7971" width="1.7109375" customWidth="1"/>
    <col min="7972" max="7972" width="14.7109375" customWidth="1"/>
    <col min="7973" max="7973" width="1.7109375" customWidth="1"/>
    <col min="7974" max="7974" width="14.7109375" customWidth="1"/>
    <col min="7975" max="7976" width="15.7109375" customWidth="1"/>
    <col min="8193" max="8203" width="0" hidden="1" customWidth="1"/>
    <col min="8204" max="8204" width="3.7109375" customWidth="1"/>
    <col min="8205" max="8206" width="8.7109375" customWidth="1"/>
    <col min="8207" max="8207" width="12.7109375" customWidth="1"/>
    <col min="8208" max="8209" width="15.7109375" customWidth="1"/>
    <col min="8210" max="8210" width="65.7109375" customWidth="1"/>
    <col min="8211" max="8211" width="10.7109375" customWidth="1"/>
    <col min="8212" max="8213" width="14.7109375" customWidth="1"/>
    <col min="8214" max="8214" width="10.7109375" customWidth="1"/>
    <col min="8215" max="8215" width="14.7109375" customWidth="1"/>
    <col min="8216" max="8216" width="15.7109375" customWidth="1"/>
    <col min="8217" max="8217" width="3.7109375" customWidth="1"/>
    <col min="8218" max="8220" width="0" hidden="1" customWidth="1"/>
    <col min="8221" max="8221" width="15.7109375" customWidth="1"/>
    <col min="8222" max="8224" width="0" hidden="1" customWidth="1"/>
    <col min="8225" max="8225" width="15.7109375" customWidth="1"/>
    <col min="8227" max="8227" width="1.7109375" customWidth="1"/>
    <col min="8228" max="8228" width="14.7109375" customWidth="1"/>
    <col min="8229" max="8229" width="1.7109375" customWidth="1"/>
    <col min="8230" max="8230" width="14.7109375" customWidth="1"/>
    <col min="8231" max="8232" width="15.7109375" customWidth="1"/>
    <col min="8449" max="8459" width="0" hidden="1" customWidth="1"/>
    <col min="8460" max="8460" width="3.7109375" customWidth="1"/>
    <col min="8461" max="8462" width="8.7109375" customWidth="1"/>
    <col min="8463" max="8463" width="12.7109375" customWidth="1"/>
    <col min="8464" max="8465" width="15.7109375" customWidth="1"/>
    <col min="8466" max="8466" width="65.7109375" customWidth="1"/>
    <col min="8467" max="8467" width="10.7109375" customWidth="1"/>
    <col min="8468" max="8469" width="14.7109375" customWidth="1"/>
    <col min="8470" max="8470" width="10.7109375" customWidth="1"/>
    <col min="8471" max="8471" width="14.7109375" customWidth="1"/>
    <col min="8472" max="8472" width="15.7109375" customWidth="1"/>
    <col min="8473" max="8473" width="3.7109375" customWidth="1"/>
    <col min="8474" max="8476" width="0" hidden="1" customWidth="1"/>
    <col min="8477" max="8477" width="15.7109375" customWidth="1"/>
    <col min="8478" max="8480" width="0" hidden="1" customWidth="1"/>
    <col min="8481" max="8481" width="15.7109375" customWidth="1"/>
    <col min="8483" max="8483" width="1.7109375" customWidth="1"/>
    <col min="8484" max="8484" width="14.7109375" customWidth="1"/>
    <col min="8485" max="8485" width="1.7109375" customWidth="1"/>
    <col min="8486" max="8486" width="14.7109375" customWidth="1"/>
    <col min="8487" max="8488" width="15.7109375" customWidth="1"/>
    <col min="8705" max="8715" width="0" hidden="1" customWidth="1"/>
    <col min="8716" max="8716" width="3.7109375" customWidth="1"/>
    <col min="8717" max="8718" width="8.7109375" customWidth="1"/>
    <col min="8719" max="8719" width="12.7109375" customWidth="1"/>
    <col min="8720" max="8721" width="15.7109375" customWidth="1"/>
    <col min="8722" max="8722" width="65.7109375" customWidth="1"/>
    <col min="8723" max="8723" width="10.7109375" customWidth="1"/>
    <col min="8724" max="8725" width="14.7109375" customWidth="1"/>
    <col min="8726" max="8726" width="10.7109375" customWidth="1"/>
    <col min="8727" max="8727" width="14.7109375" customWidth="1"/>
    <col min="8728" max="8728" width="15.7109375" customWidth="1"/>
    <col min="8729" max="8729" width="3.7109375" customWidth="1"/>
    <col min="8730" max="8732" width="0" hidden="1" customWidth="1"/>
    <col min="8733" max="8733" width="15.7109375" customWidth="1"/>
    <col min="8734" max="8736" width="0" hidden="1" customWidth="1"/>
    <col min="8737" max="8737" width="15.7109375" customWidth="1"/>
    <col min="8739" max="8739" width="1.7109375" customWidth="1"/>
    <col min="8740" max="8740" width="14.7109375" customWidth="1"/>
    <col min="8741" max="8741" width="1.7109375" customWidth="1"/>
    <col min="8742" max="8742" width="14.7109375" customWidth="1"/>
    <col min="8743" max="8744" width="15.7109375" customWidth="1"/>
    <col min="8961" max="8971" width="0" hidden="1" customWidth="1"/>
    <col min="8972" max="8972" width="3.7109375" customWidth="1"/>
    <col min="8973" max="8974" width="8.7109375" customWidth="1"/>
    <col min="8975" max="8975" width="12.7109375" customWidth="1"/>
    <col min="8976" max="8977" width="15.7109375" customWidth="1"/>
    <col min="8978" max="8978" width="65.7109375" customWidth="1"/>
    <col min="8979" max="8979" width="10.7109375" customWidth="1"/>
    <col min="8980" max="8981" width="14.7109375" customWidth="1"/>
    <col min="8982" max="8982" width="10.7109375" customWidth="1"/>
    <col min="8983" max="8983" width="14.7109375" customWidth="1"/>
    <col min="8984" max="8984" width="15.7109375" customWidth="1"/>
    <col min="8985" max="8985" width="3.7109375" customWidth="1"/>
    <col min="8986" max="8988" width="0" hidden="1" customWidth="1"/>
    <col min="8989" max="8989" width="15.7109375" customWidth="1"/>
    <col min="8990" max="8992" width="0" hidden="1" customWidth="1"/>
    <col min="8993" max="8993" width="15.7109375" customWidth="1"/>
    <col min="8995" max="8995" width="1.7109375" customWidth="1"/>
    <col min="8996" max="8996" width="14.7109375" customWidth="1"/>
    <col min="8997" max="8997" width="1.7109375" customWidth="1"/>
    <col min="8998" max="8998" width="14.7109375" customWidth="1"/>
    <col min="8999" max="9000" width="15.7109375" customWidth="1"/>
    <col min="9217" max="9227" width="0" hidden="1" customWidth="1"/>
    <col min="9228" max="9228" width="3.7109375" customWidth="1"/>
    <col min="9229" max="9230" width="8.7109375" customWidth="1"/>
    <col min="9231" max="9231" width="12.7109375" customWidth="1"/>
    <col min="9232" max="9233" width="15.7109375" customWidth="1"/>
    <col min="9234" max="9234" width="65.7109375" customWidth="1"/>
    <col min="9235" max="9235" width="10.7109375" customWidth="1"/>
    <col min="9236" max="9237" width="14.7109375" customWidth="1"/>
    <col min="9238" max="9238" width="10.7109375" customWidth="1"/>
    <col min="9239" max="9239" width="14.7109375" customWidth="1"/>
    <col min="9240" max="9240" width="15.7109375" customWidth="1"/>
    <col min="9241" max="9241" width="3.7109375" customWidth="1"/>
    <col min="9242" max="9244" width="0" hidden="1" customWidth="1"/>
    <col min="9245" max="9245" width="15.7109375" customWidth="1"/>
    <col min="9246" max="9248" width="0" hidden="1" customWidth="1"/>
    <col min="9249" max="9249" width="15.7109375" customWidth="1"/>
    <col min="9251" max="9251" width="1.7109375" customWidth="1"/>
    <col min="9252" max="9252" width="14.7109375" customWidth="1"/>
    <col min="9253" max="9253" width="1.7109375" customWidth="1"/>
    <col min="9254" max="9254" width="14.7109375" customWidth="1"/>
    <col min="9255" max="9256" width="15.7109375" customWidth="1"/>
    <col min="9473" max="9483" width="0" hidden="1" customWidth="1"/>
    <col min="9484" max="9484" width="3.7109375" customWidth="1"/>
    <col min="9485" max="9486" width="8.7109375" customWidth="1"/>
    <col min="9487" max="9487" width="12.7109375" customWidth="1"/>
    <col min="9488" max="9489" width="15.7109375" customWidth="1"/>
    <col min="9490" max="9490" width="65.7109375" customWidth="1"/>
    <col min="9491" max="9491" width="10.7109375" customWidth="1"/>
    <col min="9492" max="9493" width="14.7109375" customWidth="1"/>
    <col min="9494" max="9494" width="10.7109375" customWidth="1"/>
    <col min="9495" max="9495" width="14.7109375" customWidth="1"/>
    <col min="9496" max="9496" width="15.7109375" customWidth="1"/>
    <col min="9497" max="9497" width="3.7109375" customWidth="1"/>
    <col min="9498" max="9500" width="0" hidden="1" customWidth="1"/>
    <col min="9501" max="9501" width="15.7109375" customWidth="1"/>
    <col min="9502" max="9504" width="0" hidden="1" customWidth="1"/>
    <col min="9505" max="9505" width="15.7109375" customWidth="1"/>
    <col min="9507" max="9507" width="1.7109375" customWidth="1"/>
    <col min="9508" max="9508" width="14.7109375" customWidth="1"/>
    <col min="9509" max="9509" width="1.7109375" customWidth="1"/>
    <col min="9510" max="9510" width="14.7109375" customWidth="1"/>
    <col min="9511" max="9512" width="15.7109375" customWidth="1"/>
    <col min="9729" max="9739" width="0" hidden="1" customWidth="1"/>
    <col min="9740" max="9740" width="3.7109375" customWidth="1"/>
    <col min="9741" max="9742" width="8.7109375" customWidth="1"/>
    <col min="9743" max="9743" width="12.7109375" customWidth="1"/>
    <col min="9744" max="9745" width="15.7109375" customWidth="1"/>
    <col min="9746" max="9746" width="65.7109375" customWidth="1"/>
    <col min="9747" max="9747" width="10.7109375" customWidth="1"/>
    <col min="9748" max="9749" width="14.7109375" customWidth="1"/>
    <col min="9750" max="9750" width="10.7109375" customWidth="1"/>
    <col min="9751" max="9751" width="14.7109375" customWidth="1"/>
    <col min="9752" max="9752" width="15.7109375" customWidth="1"/>
    <col min="9753" max="9753" width="3.7109375" customWidth="1"/>
    <col min="9754" max="9756" width="0" hidden="1" customWidth="1"/>
    <col min="9757" max="9757" width="15.7109375" customWidth="1"/>
    <col min="9758" max="9760" width="0" hidden="1" customWidth="1"/>
    <col min="9761" max="9761" width="15.7109375" customWidth="1"/>
    <col min="9763" max="9763" width="1.7109375" customWidth="1"/>
    <col min="9764" max="9764" width="14.7109375" customWidth="1"/>
    <col min="9765" max="9765" width="1.7109375" customWidth="1"/>
    <col min="9766" max="9766" width="14.7109375" customWidth="1"/>
    <col min="9767" max="9768" width="15.7109375" customWidth="1"/>
    <col min="9985" max="9995" width="0" hidden="1" customWidth="1"/>
    <col min="9996" max="9996" width="3.7109375" customWidth="1"/>
    <col min="9997" max="9998" width="8.7109375" customWidth="1"/>
    <col min="9999" max="9999" width="12.7109375" customWidth="1"/>
    <col min="10000" max="10001" width="15.7109375" customWidth="1"/>
    <col min="10002" max="10002" width="65.7109375" customWidth="1"/>
    <col min="10003" max="10003" width="10.7109375" customWidth="1"/>
    <col min="10004" max="10005" width="14.7109375" customWidth="1"/>
    <col min="10006" max="10006" width="10.7109375" customWidth="1"/>
    <col min="10007" max="10007" width="14.7109375" customWidth="1"/>
    <col min="10008" max="10008" width="15.7109375" customWidth="1"/>
    <col min="10009" max="10009" width="3.7109375" customWidth="1"/>
    <col min="10010" max="10012" width="0" hidden="1" customWidth="1"/>
    <col min="10013" max="10013" width="15.7109375" customWidth="1"/>
    <col min="10014" max="10016" width="0" hidden="1" customWidth="1"/>
    <col min="10017" max="10017" width="15.7109375" customWidth="1"/>
    <col min="10019" max="10019" width="1.7109375" customWidth="1"/>
    <col min="10020" max="10020" width="14.7109375" customWidth="1"/>
    <col min="10021" max="10021" width="1.7109375" customWidth="1"/>
    <col min="10022" max="10022" width="14.7109375" customWidth="1"/>
    <col min="10023" max="10024" width="15.7109375" customWidth="1"/>
    <col min="10241" max="10251" width="0" hidden="1" customWidth="1"/>
    <col min="10252" max="10252" width="3.7109375" customWidth="1"/>
    <col min="10253" max="10254" width="8.7109375" customWidth="1"/>
    <col min="10255" max="10255" width="12.7109375" customWidth="1"/>
    <col min="10256" max="10257" width="15.7109375" customWidth="1"/>
    <col min="10258" max="10258" width="65.7109375" customWidth="1"/>
    <col min="10259" max="10259" width="10.7109375" customWidth="1"/>
    <col min="10260" max="10261" width="14.7109375" customWidth="1"/>
    <col min="10262" max="10262" width="10.7109375" customWidth="1"/>
    <col min="10263" max="10263" width="14.7109375" customWidth="1"/>
    <col min="10264" max="10264" width="15.7109375" customWidth="1"/>
    <col min="10265" max="10265" width="3.7109375" customWidth="1"/>
    <col min="10266" max="10268" width="0" hidden="1" customWidth="1"/>
    <col min="10269" max="10269" width="15.7109375" customWidth="1"/>
    <col min="10270" max="10272" width="0" hidden="1" customWidth="1"/>
    <col min="10273" max="10273" width="15.7109375" customWidth="1"/>
    <col min="10275" max="10275" width="1.7109375" customWidth="1"/>
    <col min="10276" max="10276" width="14.7109375" customWidth="1"/>
    <col min="10277" max="10277" width="1.7109375" customWidth="1"/>
    <col min="10278" max="10278" width="14.7109375" customWidth="1"/>
    <col min="10279" max="10280" width="15.7109375" customWidth="1"/>
    <col min="10497" max="10507" width="0" hidden="1" customWidth="1"/>
    <col min="10508" max="10508" width="3.7109375" customWidth="1"/>
    <col min="10509" max="10510" width="8.7109375" customWidth="1"/>
    <col min="10511" max="10511" width="12.7109375" customWidth="1"/>
    <col min="10512" max="10513" width="15.7109375" customWidth="1"/>
    <col min="10514" max="10514" width="65.7109375" customWidth="1"/>
    <col min="10515" max="10515" width="10.7109375" customWidth="1"/>
    <col min="10516" max="10517" width="14.7109375" customWidth="1"/>
    <col min="10518" max="10518" width="10.7109375" customWidth="1"/>
    <col min="10519" max="10519" width="14.7109375" customWidth="1"/>
    <col min="10520" max="10520" width="15.7109375" customWidth="1"/>
    <col min="10521" max="10521" width="3.7109375" customWidth="1"/>
    <col min="10522" max="10524" width="0" hidden="1" customWidth="1"/>
    <col min="10525" max="10525" width="15.7109375" customWidth="1"/>
    <col min="10526" max="10528" width="0" hidden="1" customWidth="1"/>
    <col min="10529" max="10529" width="15.7109375" customWidth="1"/>
    <col min="10531" max="10531" width="1.7109375" customWidth="1"/>
    <col min="10532" max="10532" width="14.7109375" customWidth="1"/>
    <col min="10533" max="10533" width="1.7109375" customWidth="1"/>
    <col min="10534" max="10534" width="14.7109375" customWidth="1"/>
    <col min="10535" max="10536" width="15.7109375" customWidth="1"/>
    <col min="10753" max="10763" width="0" hidden="1" customWidth="1"/>
    <col min="10764" max="10764" width="3.7109375" customWidth="1"/>
    <col min="10765" max="10766" width="8.7109375" customWidth="1"/>
    <col min="10767" max="10767" width="12.7109375" customWidth="1"/>
    <col min="10768" max="10769" width="15.7109375" customWidth="1"/>
    <col min="10770" max="10770" width="65.7109375" customWidth="1"/>
    <col min="10771" max="10771" width="10.7109375" customWidth="1"/>
    <col min="10772" max="10773" width="14.7109375" customWidth="1"/>
    <col min="10774" max="10774" width="10.7109375" customWidth="1"/>
    <col min="10775" max="10775" width="14.7109375" customWidth="1"/>
    <col min="10776" max="10776" width="15.7109375" customWidth="1"/>
    <col min="10777" max="10777" width="3.7109375" customWidth="1"/>
    <col min="10778" max="10780" width="0" hidden="1" customWidth="1"/>
    <col min="10781" max="10781" width="15.7109375" customWidth="1"/>
    <col min="10782" max="10784" width="0" hidden="1" customWidth="1"/>
    <col min="10785" max="10785" width="15.7109375" customWidth="1"/>
    <col min="10787" max="10787" width="1.7109375" customWidth="1"/>
    <col min="10788" max="10788" width="14.7109375" customWidth="1"/>
    <col min="10789" max="10789" width="1.7109375" customWidth="1"/>
    <col min="10790" max="10790" width="14.7109375" customWidth="1"/>
    <col min="10791" max="10792" width="15.7109375" customWidth="1"/>
    <col min="11009" max="11019" width="0" hidden="1" customWidth="1"/>
    <col min="11020" max="11020" width="3.7109375" customWidth="1"/>
    <col min="11021" max="11022" width="8.7109375" customWidth="1"/>
    <col min="11023" max="11023" width="12.7109375" customWidth="1"/>
    <col min="11024" max="11025" width="15.7109375" customWidth="1"/>
    <col min="11026" max="11026" width="65.7109375" customWidth="1"/>
    <col min="11027" max="11027" width="10.7109375" customWidth="1"/>
    <col min="11028" max="11029" width="14.7109375" customWidth="1"/>
    <col min="11030" max="11030" width="10.7109375" customWidth="1"/>
    <col min="11031" max="11031" width="14.7109375" customWidth="1"/>
    <col min="11032" max="11032" width="15.7109375" customWidth="1"/>
    <col min="11033" max="11033" width="3.7109375" customWidth="1"/>
    <col min="11034" max="11036" width="0" hidden="1" customWidth="1"/>
    <col min="11037" max="11037" width="15.7109375" customWidth="1"/>
    <col min="11038" max="11040" width="0" hidden="1" customWidth="1"/>
    <col min="11041" max="11041" width="15.7109375" customWidth="1"/>
    <col min="11043" max="11043" width="1.7109375" customWidth="1"/>
    <col min="11044" max="11044" width="14.7109375" customWidth="1"/>
    <col min="11045" max="11045" width="1.7109375" customWidth="1"/>
    <col min="11046" max="11046" width="14.7109375" customWidth="1"/>
    <col min="11047" max="11048" width="15.7109375" customWidth="1"/>
    <col min="11265" max="11275" width="0" hidden="1" customWidth="1"/>
    <col min="11276" max="11276" width="3.7109375" customWidth="1"/>
    <col min="11277" max="11278" width="8.7109375" customWidth="1"/>
    <col min="11279" max="11279" width="12.7109375" customWidth="1"/>
    <col min="11280" max="11281" width="15.7109375" customWidth="1"/>
    <col min="11282" max="11282" width="65.7109375" customWidth="1"/>
    <col min="11283" max="11283" width="10.7109375" customWidth="1"/>
    <col min="11284" max="11285" width="14.7109375" customWidth="1"/>
    <col min="11286" max="11286" width="10.7109375" customWidth="1"/>
    <col min="11287" max="11287" width="14.7109375" customWidth="1"/>
    <col min="11288" max="11288" width="15.7109375" customWidth="1"/>
    <col min="11289" max="11289" width="3.7109375" customWidth="1"/>
    <col min="11290" max="11292" width="0" hidden="1" customWidth="1"/>
    <col min="11293" max="11293" width="15.7109375" customWidth="1"/>
    <col min="11294" max="11296" width="0" hidden="1" customWidth="1"/>
    <col min="11297" max="11297" width="15.7109375" customWidth="1"/>
    <col min="11299" max="11299" width="1.7109375" customWidth="1"/>
    <col min="11300" max="11300" width="14.7109375" customWidth="1"/>
    <col min="11301" max="11301" width="1.7109375" customWidth="1"/>
    <col min="11302" max="11302" width="14.7109375" customWidth="1"/>
    <col min="11303" max="11304" width="15.7109375" customWidth="1"/>
    <col min="11521" max="11531" width="0" hidden="1" customWidth="1"/>
    <col min="11532" max="11532" width="3.7109375" customWidth="1"/>
    <col min="11533" max="11534" width="8.7109375" customWidth="1"/>
    <col min="11535" max="11535" width="12.7109375" customWidth="1"/>
    <col min="11536" max="11537" width="15.7109375" customWidth="1"/>
    <col min="11538" max="11538" width="65.7109375" customWidth="1"/>
    <col min="11539" max="11539" width="10.7109375" customWidth="1"/>
    <col min="11540" max="11541" width="14.7109375" customWidth="1"/>
    <col min="11542" max="11542" width="10.7109375" customWidth="1"/>
    <col min="11543" max="11543" width="14.7109375" customWidth="1"/>
    <col min="11544" max="11544" width="15.7109375" customWidth="1"/>
    <col min="11545" max="11545" width="3.7109375" customWidth="1"/>
    <col min="11546" max="11548" width="0" hidden="1" customWidth="1"/>
    <col min="11549" max="11549" width="15.7109375" customWidth="1"/>
    <col min="11550" max="11552" width="0" hidden="1" customWidth="1"/>
    <col min="11553" max="11553" width="15.7109375" customWidth="1"/>
    <col min="11555" max="11555" width="1.7109375" customWidth="1"/>
    <col min="11556" max="11556" width="14.7109375" customWidth="1"/>
    <col min="11557" max="11557" width="1.7109375" customWidth="1"/>
    <col min="11558" max="11558" width="14.7109375" customWidth="1"/>
    <col min="11559" max="11560" width="15.7109375" customWidth="1"/>
    <col min="11777" max="11787" width="0" hidden="1" customWidth="1"/>
    <col min="11788" max="11788" width="3.7109375" customWidth="1"/>
    <col min="11789" max="11790" width="8.7109375" customWidth="1"/>
    <col min="11791" max="11791" width="12.7109375" customWidth="1"/>
    <col min="11792" max="11793" width="15.7109375" customWidth="1"/>
    <col min="11794" max="11794" width="65.7109375" customWidth="1"/>
    <col min="11795" max="11795" width="10.7109375" customWidth="1"/>
    <col min="11796" max="11797" width="14.7109375" customWidth="1"/>
    <col min="11798" max="11798" width="10.7109375" customWidth="1"/>
    <col min="11799" max="11799" width="14.7109375" customWidth="1"/>
    <col min="11800" max="11800" width="15.7109375" customWidth="1"/>
    <col min="11801" max="11801" width="3.7109375" customWidth="1"/>
    <col min="11802" max="11804" width="0" hidden="1" customWidth="1"/>
    <col min="11805" max="11805" width="15.7109375" customWidth="1"/>
    <col min="11806" max="11808" width="0" hidden="1" customWidth="1"/>
    <col min="11809" max="11809" width="15.7109375" customWidth="1"/>
    <col min="11811" max="11811" width="1.7109375" customWidth="1"/>
    <col min="11812" max="11812" width="14.7109375" customWidth="1"/>
    <col min="11813" max="11813" width="1.7109375" customWidth="1"/>
    <col min="11814" max="11814" width="14.7109375" customWidth="1"/>
    <col min="11815" max="11816" width="15.7109375" customWidth="1"/>
    <col min="12033" max="12043" width="0" hidden="1" customWidth="1"/>
    <col min="12044" max="12044" width="3.7109375" customWidth="1"/>
    <col min="12045" max="12046" width="8.7109375" customWidth="1"/>
    <col min="12047" max="12047" width="12.7109375" customWidth="1"/>
    <col min="12048" max="12049" width="15.7109375" customWidth="1"/>
    <col min="12050" max="12050" width="65.7109375" customWidth="1"/>
    <col min="12051" max="12051" width="10.7109375" customWidth="1"/>
    <col min="12052" max="12053" width="14.7109375" customWidth="1"/>
    <col min="12054" max="12054" width="10.7109375" customWidth="1"/>
    <col min="12055" max="12055" width="14.7109375" customWidth="1"/>
    <col min="12056" max="12056" width="15.7109375" customWidth="1"/>
    <col min="12057" max="12057" width="3.7109375" customWidth="1"/>
    <col min="12058" max="12060" width="0" hidden="1" customWidth="1"/>
    <col min="12061" max="12061" width="15.7109375" customWidth="1"/>
    <col min="12062" max="12064" width="0" hidden="1" customWidth="1"/>
    <col min="12065" max="12065" width="15.7109375" customWidth="1"/>
    <col min="12067" max="12067" width="1.7109375" customWidth="1"/>
    <col min="12068" max="12068" width="14.7109375" customWidth="1"/>
    <col min="12069" max="12069" width="1.7109375" customWidth="1"/>
    <col min="12070" max="12070" width="14.7109375" customWidth="1"/>
    <col min="12071" max="12072" width="15.7109375" customWidth="1"/>
    <col min="12289" max="12299" width="0" hidden="1" customWidth="1"/>
    <col min="12300" max="12300" width="3.7109375" customWidth="1"/>
    <col min="12301" max="12302" width="8.7109375" customWidth="1"/>
    <col min="12303" max="12303" width="12.7109375" customWidth="1"/>
    <col min="12304" max="12305" width="15.7109375" customWidth="1"/>
    <col min="12306" max="12306" width="65.7109375" customWidth="1"/>
    <col min="12307" max="12307" width="10.7109375" customWidth="1"/>
    <col min="12308" max="12309" width="14.7109375" customWidth="1"/>
    <col min="12310" max="12310" width="10.7109375" customWidth="1"/>
    <col min="12311" max="12311" width="14.7109375" customWidth="1"/>
    <col min="12312" max="12312" width="15.7109375" customWidth="1"/>
    <col min="12313" max="12313" width="3.7109375" customWidth="1"/>
    <col min="12314" max="12316" width="0" hidden="1" customWidth="1"/>
    <col min="12317" max="12317" width="15.7109375" customWidth="1"/>
    <col min="12318" max="12320" width="0" hidden="1" customWidth="1"/>
    <col min="12321" max="12321" width="15.7109375" customWidth="1"/>
    <col min="12323" max="12323" width="1.7109375" customWidth="1"/>
    <col min="12324" max="12324" width="14.7109375" customWidth="1"/>
    <col min="12325" max="12325" width="1.7109375" customWidth="1"/>
    <col min="12326" max="12326" width="14.7109375" customWidth="1"/>
    <col min="12327" max="12328" width="15.7109375" customWidth="1"/>
    <col min="12545" max="12555" width="0" hidden="1" customWidth="1"/>
    <col min="12556" max="12556" width="3.7109375" customWidth="1"/>
    <col min="12557" max="12558" width="8.7109375" customWidth="1"/>
    <col min="12559" max="12559" width="12.7109375" customWidth="1"/>
    <col min="12560" max="12561" width="15.7109375" customWidth="1"/>
    <col min="12562" max="12562" width="65.7109375" customWidth="1"/>
    <col min="12563" max="12563" width="10.7109375" customWidth="1"/>
    <col min="12564" max="12565" width="14.7109375" customWidth="1"/>
    <col min="12566" max="12566" width="10.7109375" customWidth="1"/>
    <col min="12567" max="12567" width="14.7109375" customWidth="1"/>
    <col min="12568" max="12568" width="15.7109375" customWidth="1"/>
    <col min="12569" max="12569" width="3.7109375" customWidth="1"/>
    <col min="12570" max="12572" width="0" hidden="1" customWidth="1"/>
    <col min="12573" max="12573" width="15.7109375" customWidth="1"/>
    <col min="12574" max="12576" width="0" hidden="1" customWidth="1"/>
    <col min="12577" max="12577" width="15.7109375" customWidth="1"/>
    <col min="12579" max="12579" width="1.7109375" customWidth="1"/>
    <col min="12580" max="12580" width="14.7109375" customWidth="1"/>
    <col min="12581" max="12581" width="1.7109375" customWidth="1"/>
    <col min="12582" max="12582" width="14.7109375" customWidth="1"/>
    <col min="12583" max="12584" width="15.7109375" customWidth="1"/>
    <col min="12801" max="12811" width="0" hidden="1" customWidth="1"/>
    <col min="12812" max="12812" width="3.7109375" customWidth="1"/>
    <col min="12813" max="12814" width="8.7109375" customWidth="1"/>
    <col min="12815" max="12815" width="12.7109375" customWidth="1"/>
    <col min="12816" max="12817" width="15.7109375" customWidth="1"/>
    <col min="12818" max="12818" width="65.7109375" customWidth="1"/>
    <col min="12819" max="12819" width="10.7109375" customWidth="1"/>
    <col min="12820" max="12821" width="14.7109375" customWidth="1"/>
    <col min="12822" max="12822" width="10.7109375" customWidth="1"/>
    <col min="12823" max="12823" width="14.7109375" customWidth="1"/>
    <col min="12824" max="12824" width="15.7109375" customWidth="1"/>
    <col min="12825" max="12825" width="3.7109375" customWidth="1"/>
    <col min="12826" max="12828" width="0" hidden="1" customWidth="1"/>
    <col min="12829" max="12829" width="15.7109375" customWidth="1"/>
    <col min="12830" max="12832" width="0" hidden="1" customWidth="1"/>
    <col min="12833" max="12833" width="15.7109375" customWidth="1"/>
    <col min="12835" max="12835" width="1.7109375" customWidth="1"/>
    <col min="12836" max="12836" width="14.7109375" customWidth="1"/>
    <col min="12837" max="12837" width="1.7109375" customWidth="1"/>
    <col min="12838" max="12838" width="14.7109375" customWidth="1"/>
    <col min="12839" max="12840" width="15.7109375" customWidth="1"/>
    <col min="13057" max="13067" width="0" hidden="1" customWidth="1"/>
    <col min="13068" max="13068" width="3.7109375" customWidth="1"/>
    <col min="13069" max="13070" width="8.7109375" customWidth="1"/>
    <col min="13071" max="13071" width="12.7109375" customWidth="1"/>
    <col min="13072" max="13073" width="15.7109375" customWidth="1"/>
    <col min="13074" max="13074" width="65.7109375" customWidth="1"/>
    <col min="13075" max="13075" width="10.7109375" customWidth="1"/>
    <col min="13076" max="13077" width="14.7109375" customWidth="1"/>
    <col min="13078" max="13078" width="10.7109375" customWidth="1"/>
    <col min="13079" max="13079" width="14.7109375" customWidth="1"/>
    <col min="13080" max="13080" width="15.7109375" customWidth="1"/>
    <col min="13081" max="13081" width="3.7109375" customWidth="1"/>
    <col min="13082" max="13084" width="0" hidden="1" customWidth="1"/>
    <col min="13085" max="13085" width="15.7109375" customWidth="1"/>
    <col min="13086" max="13088" width="0" hidden="1" customWidth="1"/>
    <col min="13089" max="13089" width="15.7109375" customWidth="1"/>
    <col min="13091" max="13091" width="1.7109375" customWidth="1"/>
    <col min="13092" max="13092" width="14.7109375" customWidth="1"/>
    <col min="13093" max="13093" width="1.7109375" customWidth="1"/>
    <col min="13094" max="13094" width="14.7109375" customWidth="1"/>
    <col min="13095" max="13096" width="15.7109375" customWidth="1"/>
    <col min="13313" max="13323" width="0" hidden="1" customWidth="1"/>
    <col min="13324" max="13324" width="3.7109375" customWidth="1"/>
    <col min="13325" max="13326" width="8.7109375" customWidth="1"/>
    <col min="13327" max="13327" width="12.7109375" customWidth="1"/>
    <col min="13328" max="13329" width="15.7109375" customWidth="1"/>
    <col min="13330" max="13330" width="65.7109375" customWidth="1"/>
    <col min="13331" max="13331" width="10.7109375" customWidth="1"/>
    <col min="13332" max="13333" width="14.7109375" customWidth="1"/>
    <col min="13334" max="13334" width="10.7109375" customWidth="1"/>
    <col min="13335" max="13335" width="14.7109375" customWidth="1"/>
    <col min="13336" max="13336" width="15.7109375" customWidth="1"/>
    <col min="13337" max="13337" width="3.7109375" customWidth="1"/>
    <col min="13338" max="13340" width="0" hidden="1" customWidth="1"/>
    <col min="13341" max="13341" width="15.7109375" customWidth="1"/>
    <col min="13342" max="13344" width="0" hidden="1" customWidth="1"/>
    <col min="13345" max="13345" width="15.7109375" customWidth="1"/>
    <col min="13347" max="13347" width="1.7109375" customWidth="1"/>
    <col min="13348" max="13348" width="14.7109375" customWidth="1"/>
    <col min="13349" max="13349" width="1.7109375" customWidth="1"/>
    <col min="13350" max="13350" width="14.7109375" customWidth="1"/>
    <col min="13351" max="13352" width="15.7109375" customWidth="1"/>
    <col min="13569" max="13579" width="0" hidden="1" customWidth="1"/>
    <col min="13580" max="13580" width="3.7109375" customWidth="1"/>
    <col min="13581" max="13582" width="8.7109375" customWidth="1"/>
    <col min="13583" max="13583" width="12.7109375" customWidth="1"/>
    <col min="13584" max="13585" width="15.7109375" customWidth="1"/>
    <col min="13586" max="13586" width="65.7109375" customWidth="1"/>
    <col min="13587" max="13587" width="10.7109375" customWidth="1"/>
    <col min="13588" max="13589" width="14.7109375" customWidth="1"/>
    <col min="13590" max="13590" width="10.7109375" customWidth="1"/>
    <col min="13591" max="13591" width="14.7109375" customWidth="1"/>
    <col min="13592" max="13592" width="15.7109375" customWidth="1"/>
    <col min="13593" max="13593" width="3.7109375" customWidth="1"/>
    <col min="13594" max="13596" width="0" hidden="1" customWidth="1"/>
    <col min="13597" max="13597" width="15.7109375" customWidth="1"/>
    <col min="13598" max="13600" width="0" hidden="1" customWidth="1"/>
    <col min="13601" max="13601" width="15.7109375" customWidth="1"/>
    <col min="13603" max="13603" width="1.7109375" customWidth="1"/>
    <col min="13604" max="13604" width="14.7109375" customWidth="1"/>
    <col min="13605" max="13605" width="1.7109375" customWidth="1"/>
    <col min="13606" max="13606" width="14.7109375" customWidth="1"/>
    <col min="13607" max="13608" width="15.7109375" customWidth="1"/>
    <col min="13825" max="13835" width="0" hidden="1" customWidth="1"/>
    <col min="13836" max="13836" width="3.7109375" customWidth="1"/>
    <col min="13837" max="13838" width="8.7109375" customWidth="1"/>
    <col min="13839" max="13839" width="12.7109375" customWidth="1"/>
    <col min="13840" max="13841" width="15.7109375" customWidth="1"/>
    <col min="13842" max="13842" width="65.7109375" customWidth="1"/>
    <col min="13843" max="13843" width="10.7109375" customWidth="1"/>
    <col min="13844" max="13845" width="14.7109375" customWidth="1"/>
    <col min="13846" max="13846" width="10.7109375" customWidth="1"/>
    <col min="13847" max="13847" width="14.7109375" customWidth="1"/>
    <col min="13848" max="13848" width="15.7109375" customWidth="1"/>
    <col min="13849" max="13849" width="3.7109375" customWidth="1"/>
    <col min="13850" max="13852" width="0" hidden="1" customWidth="1"/>
    <col min="13853" max="13853" width="15.7109375" customWidth="1"/>
    <col min="13854" max="13856" width="0" hidden="1" customWidth="1"/>
    <col min="13857" max="13857" width="15.7109375" customWidth="1"/>
    <col min="13859" max="13859" width="1.7109375" customWidth="1"/>
    <col min="13860" max="13860" width="14.7109375" customWidth="1"/>
    <col min="13861" max="13861" width="1.7109375" customWidth="1"/>
    <col min="13862" max="13862" width="14.7109375" customWidth="1"/>
    <col min="13863" max="13864" width="15.7109375" customWidth="1"/>
    <col min="14081" max="14091" width="0" hidden="1" customWidth="1"/>
    <col min="14092" max="14092" width="3.7109375" customWidth="1"/>
    <col min="14093" max="14094" width="8.7109375" customWidth="1"/>
    <col min="14095" max="14095" width="12.7109375" customWidth="1"/>
    <col min="14096" max="14097" width="15.7109375" customWidth="1"/>
    <col min="14098" max="14098" width="65.7109375" customWidth="1"/>
    <col min="14099" max="14099" width="10.7109375" customWidth="1"/>
    <col min="14100" max="14101" width="14.7109375" customWidth="1"/>
    <col min="14102" max="14102" width="10.7109375" customWidth="1"/>
    <col min="14103" max="14103" width="14.7109375" customWidth="1"/>
    <col min="14104" max="14104" width="15.7109375" customWidth="1"/>
    <col min="14105" max="14105" width="3.7109375" customWidth="1"/>
    <col min="14106" max="14108" width="0" hidden="1" customWidth="1"/>
    <col min="14109" max="14109" width="15.7109375" customWidth="1"/>
    <col min="14110" max="14112" width="0" hidden="1" customWidth="1"/>
    <col min="14113" max="14113" width="15.7109375" customWidth="1"/>
    <col min="14115" max="14115" width="1.7109375" customWidth="1"/>
    <col min="14116" max="14116" width="14.7109375" customWidth="1"/>
    <col min="14117" max="14117" width="1.7109375" customWidth="1"/>
    <col min="14118" max="14118" width="14.7109375" customWidth="1"/>
    <col min="14119" max="14120" width="15.7109375" customWidth="1"/>
    <col min="14337" max="14347" width="0" hidden="1" customWidth="1"/>
    <col min="14348" max="14348" width="3.7109375" customWidth="1"/>
    <col min="14349" max="14350" width="8.7109375" customWidth="1"/>
    <col min="14351" max="14351" width="12.7109375" customWidth="1"/>
    <col min="14352" max="14353" width="15.7109375" customWidth="1"/>
    <col min="14354" max="14354" width="65.7109375" customWidth="1"/>
    <col min="14355" max="14355" width="10.7109375" customWidth="1"/>
    <col min="14356" max="14357" width="14.7109375" customWidth="1"/>
    <col min="14358" max="14358" width="10.7109375" customWidth="1"/>
    <col min="14359" max="14359" width="14.7109375" customWidth="1"/>
    <col min="14360" max="14360" width="15.7109375" customWidth="1"/>
    <col min="14361" max="14361" width="3.7109375" customWidth="1"/>
    <col min="14362" max="14364" width="0" hidden="1" customWidth="1"/>
    <col min="14365" max="14365" width="15.7109375" customWidth="1"/>
    <col min="14366" max="14368" width="0" hidden="1" customWidth="1"/>
    <col min="14369" max="14369" width="15.7109375" customWidth="1"/>
    <col min="14371" max="14371" width="1.7109375" customWidth="1"/>
    <col min="14372" max="14372" width="14.7109375" customWidth="1"/>
    <col min="14373" max="14373" width="1.7109375" customWidth="1"/>
    <col min="14374" max="14374" width="14.7109375" customWidth="1"/>
    <col min="14375" max="14376" width="15.7109375" customWidth="1"/>
    <col min="14593" max="14603" width="0" hidden="1" customWidth="1"/>
    <col min="14604" max="14604" width="3.7109375" customWidth="1"/>
    <col min="14605" max="14606" width="8.7109375" customWidth="1"/>
    <col min="14607" max="14607" width="12.7109375" customWidth="1"/>
    <col min="14608" max="14609" width="15.7109375" customWidth="1"/>
    <col min="14610" max="14610" width="65.7109375" customWidth="1"/>
    <col min="14611" max="14611" width="10.7109375" customWidth="1"/>
    <col min="14612" max="14613" width="14.7109375" customWidth="1"/>
    <col min="14614" max="14614" width="10.7109375" customWidth="1"/>
    <col min="14615" max="14615" width="14.7109375" customWidth="1"/>
    <col min="14616" max="14616" width="15.7109375" customWidth="1"/>
    <col min="14617" max="14617" width="3.7109375" customWidth="1"/>
    <col min="14618" max="14620" width="0" hidden="1" customWidth="1"/>
    <col min="14621" max="14621" width="15.7109375" customWidth="1"/>
    <col min="14622" max="14624" width="0" hidden="1" customWidth="1"/>
    <col min="14625" max="14625" width="15.7109375" customWidth="1"/>
    <col min="14627" max="14627" width="1.7109375" customWidth="1"/>
    <col min="14628" max="14628" width="14.7109375" customWidth="1"/>
    <col min="14629" max="14629" width="1.7109375" customWidth="1"/>
    <col min="14630" max="14630" width="14.7109375" customWidth="1"/>
    <col min="14631" max="14632" width="15.7109375" customWidth="1"/>
    <col min="14849" max="14859" width="0" hidden="1" customWidth="1"/>
    <col min="14860" max="14860" width="3.7109375" customWidth="1"/>
    <col min="14861" max="14862" width="8.7109375" customWidth="1"/>
    <col min="14863" max="14863" width="12.7109375" customWidth="1"/>
    <col min="14864" max="14865" width="15.7109375" customWidth="1"/>
    <col min="14866" max="14866" width="65.7109375" customWidth="1"/>
    <col min="14867" max="14867" width="10.7109375" customWidth="1"/>
    <col min="14868" max="14869" width="14.7109375" customWidth="1"/>
    <col min="14870" max="14870" width="10.7109375" customWidth="1"/>
    <col min="14871" max="14871" width="14.7109375" customWidth="1"/>
    <col min="14872" max="14872" width="15.7109375" customWidth="1"/>
    <col min="14873" max="14873" width="3.7109375" customWidth="1"/>
    <col min="14874" max="14876" width="0" hidden="1" customWidth="1"/>
    <col min="14877" max="14877" width="15.7109375" customWidth="1"/>
    <col min="14878" max="14880" width="0" hidden="1" customWidth="1"/>
    <col min="14881" max="14881" width="15.7109375" customWidth="1"/>
    <col min="14883" max="14883" width="1.7109375" customWidth="1"/>
    <col min="14884" max="14884" width="14.7109375" customWidth="1"/>
    <col min="14885" max="14885" width="1.7109375" customWidth="1"/>
    <col min="14886" max="14886" width="14.7109375" customWidth="1"/>
    <col min="14887" max="14888" width="15.7109375" customWidth="1"/>
    <col min="15105" max="15115" width="0" hidden="1" customWidth="1"/>
    <col min="15116" max="15116" width="3.7109375" customWidth="1"/>
    <col min="15117" max="15118" width="8.7109375" customWidth="1"/>
    <col min="15119" max="15119" width="12.7109375" customWidth="1"/>
    <col min="15120" max="15121" width="15.7109375" customWidth="1"/>
    <col min="15122" max="15122" width="65.7109375" customWidth="1"/>
    <col min="15123" max="15123" width="10.7109375" customWidth="1"/>
    <col min="15124" max="15125" width="14.7109375" customWidth="1"/>
    <col min="15126" max="15126" width="10.7109375" customWidth="1"/>
    <col min="15127" max="15127" width="14.7109375" customWidth="1"/>
    <col min="15128" max="15128" width="15.7109375" customWidth="1"/>
    <col min="15129" max="15129" width="3.7109375" customWidth="1"/>
    <col min="15130" max="15132" width="0" hidden="1" customWidth="1"/>
    <col min="15133" max="15133" width="15.7109375" customWidth="1"/>
    <col min="15134" max="15136" width="0" hidden="1" customWidth="1"/>
    <col min="15137" max="15137" width="15.7109375" customWidth="1"/>
    <col min="15139" max="15139" width="1.7109375" customWidth="1"/>
    <col min="15140" max="15140" width="14.7109375" customWidth="1"/>
    <col min="15141" max="15141" width="1.7109375" customWidth="1"/>
    <col min="15142" max="15142" width="14.7109375" customWidth="1"/>
    <col min="15143" max="15144" width="15.7109375" customWidth="1"/>
    <col min="15361" max="15371" width="0" hidden="1" customWidth="1"/>
    <col min="15372" max="15372" width="3.7109375" customWidth="1"/>
    <col min="15373" max="15374" width="8.7109375" customWidth="1"/>
    <col min="15375" max="15375" width="12.7109375" customWidth="1"/>
    <col min="15376" max="15377" width="15.7109375" customWidth="1"/>
    <col min="15378" max="15378" width="65.7109375" customWidth="1"/>
    <col min="15379" max="15379" width="10.7109375" customWidth="1"/>
    <col min="15380" max="15381" width="14.7109375" customWidth="1"/>
    <col min="15382" max="15382" width="10.7109375" customWidth="1"/>
    <col min="15383" max="15383" width="14.7109375" customWidth="1"/>
    <col min="15384" max="15384" width="15.7109375" customWidth="1"/>
    <col min="15385" max="15385" width="3.7109375" customWidth="1"/>
    <col min="15386" max="15388" width="0" hidden="1" customWidth="1"/>
    <col min="15389" max="15389" width="15.7109375" customWidth="1"/>
    <col min="15390" max="15392" width="0" hidden="1" customWidth="1"/>
    <col min="15393" max="15393" width="15.7109375" customWidth="1"/>
    <col min="15395" max="15395" width="1.7109375" customWidth="1"/>
    <col min="15396" max="15396" width="14.7109375" customWidth="1"/>
    <col min="15397" max="15397" width="1.7109375" customWidth="1"/>
    <col min="15398" max="15398" width="14.7109375" customWidth="1"/>
    <col min="15399" max="15400" width="15.7109375" customWidth="1"/>
    <col min="15617" max="15627" width="0" hidden="1" customWidth="1"/>
    <col min="15628" max="15628" width="3.7109375" customWidth="1"/>
    <col min="15629" max="15630" width="8.7109375" customWidth="1"/>
    <col min="15631" max="15631" width="12.7109375" customWidth="1"/>
    <col min="15632" max="15633" width="15.7109375" customWidth="1"/>
    <col min="15634" max="15634" width="65.7109375" customWidth="1"/>
    <col min="15635" max="15635" width="10.7109375" customWidth="1"/>
    <col min="15636" max="15637" width="14.7109375" customWidth="1"/>
    <col min="15638" max="15638" width="10.7109375" customWidth="1"/>
    <col min="15639" max="15639" width="14.7109375" customWidth="1"/>
    <col min="15640" max="15640" width="15.7109375" customWidth="1"/>
    <col min="15641" max="15641" width="3.7109375" customWidth="1"/>
    <col min="15642" max="15644" width="0" hidden="1" customWidth="1"/>
    <col min="15645" max="15645" width="15.7109375" customWidth="1"/>
    <col min="15646" max="15648" width="0" hidden="1" customWidth="1"/>
    <col min="15649" max="15649" width="15.7109375" customWidth="1"/>
    <col min="15651" max="15651" width="1.7109375" customWidth="1"/>
    <col min="15652" max="15652" width="14.7109375" customWidth="1"/>
    <col min="15653" max="15653" width="1.7109375" customWidth="1"/>
    <col min="15654" max="15654" width="14.7109375" customWidth="1"/>
    <col min="15655" max="15656" width="15.7109375" customWidth="1"/>
    <col min="15873" max="15883" width="0" hidden="1" customWidth="1"/>
    <col min="15884" max="15884" width="3.7109375" customWidth="1"/>
    <col min="15885" max="15886" width="8.7109375" customWidth="1"/>
    <col min="15887" max="15887" width="12.7109375" customWidth="1"/>
    <col min="15888" max="15889" width="15.7109375" customWidth="1"/>
    <col min="15890" max="15890" width="65.7109375" customWidth="1"/>
    <col min="15891" max="15891" width="10.7109375" customWidth="1"/>
    <col min="15892" max="15893" width="14.7109375" customWidth="1"/>
    <col min="15894" max="15894" width="10.7109375" customWidth="1"/>
    <col min="15895" max="15895" width="14.7109375" customWidth="1"/>
    <col min="15896" max="15896" width="15.7109375" customWidth="1"/>
    <col min="15897" max="15897" width="3.7109375" customWidth="1"/>
    <col min="15898" max="15900" width="0" hidden="1" customWidth="1"/>
    <col min="15901" max="15901" width="15.7109375" customWidth="1"/>
    <col min="15902" max="15904" width="0" hidden="1" customWidth="1"/>
    <col min="15905" max="15905" width="15.7109375" customWidth="1"/>
    <col min="15907" max="15907" width="1.7109375" customWidth="1"/>
    <col min="15908" max="15908" width="14.7109375" customWidth="1"/>
    <col min="15909" max="15909" width="1.7109375" customWidth="1"/>
    <col min="15910" max="15910" width="14.7109375" customWidth="1"/>
    <col min="15911" max="15912" width="15.7109375" customWidth="1"/>
    <col min="16129" max="16139" width="0" hidden="1" customWidth="1"/>
    <col min="16140" max="16140" width="3.7109375" customWidth="1"/>
    <col min="16141" max="16142" width="8.7109375" customWidth="1"/>
    <col min="16143" max="16143" width="12.7109375" customWidth="1"/>
    <col min="16144" max="16145" width="15.7109375" customWidth="1"/>
    <col min="16146" max="16146" width="65.7109375" customWidth="1"/>
    <col min="16147" max="16147" width="10.7109375" customWidth="1"/>
    <col min="16148" max="16149" width="14.7109375" customWidth="1"/>
    <col min="16150" max="16150" width="10.7109375" customWidth="1"/>
    <col min="16151" max="16151" width="14.7109375" customWidth="1"/>
    <col min="16152" max="16152" width="15.7109375" customWidth="1"/>
    <col min="16153" max="16153" width="3.7109375" customWidth="1"/>
    <col min="16154" max="16156" width="0" hidden="1" customWidth="1"/>
    <col min="16157" max="16157" width="15.7109375" customWidth="1"/>
    <col min="16158" max="16160" width="0" hidden="1" customWidth="1"/>
    <col min="16161" max="16161" width="15.7109375" customWidth="1"/>
    <col min="16163" max="16163" width="1.7109375" customWidth="1"/>
    <col min="16164" max="16164" width="14.7109375" customWidth="1"/>
    <col min="16165" max="16165" width="1.7109375" customWidth="1"/>
    <col min="16166" max="16166" width="14.7109375" customWidth="1"/>
    <col min="16167" max="16168" width="15.7109375" customWidth="1"/>
  </cols>
  <sheetData>
    <row r="1" spans="1:66" ht="18" x14ac:dyDescent="0.25">
      <c r="M1" s="55"/>
      <c r="N1" s="55"/>
      <c r="R1" s="56" t="s">
        <v>362</v>
      </c>
      <c r="S1" s="187"/>
      <c r="T1" s="188"/>
      <c r="U1" s="188"/>
      <c r="V1" s="188"/>
      <c r="W1" s="188"/>
      <c r="X1" s="188" t="s">
        <v>0</v>
      </c>
      <c r="Y1" s="57"/>
      <c r="Z1" s="57"/>
      <c r="AA1" s="57"/>
      <c r="AB1" s="57"/>
    </row>
    <row r="2" spans="1:66" x14ac:dyDescent="0.25"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R2" s="58"/>
      <c r="S2" s="188"/>
      <c r="T2" s="188"/>
      <c r="U2" s="188"/>
      <c r="V2" s="188"/>
      <c r="W2" s="188"/>
      <c r="X2" s="188" t="s">
        <v>7</v>
      </c>
      <c r="Y2" s="59"/>
      <c r="Z2" s="59"/>
      <c r="AA2" s="59"/>
      <c r="AB2" s="59"/>
    </row>
    <row r="3" spans="1:66" x14ac:dyDescent="0.25">
      <c r="H3" s="60"/>
      <c r="R3" s="61"/>
      <c r="S3" s="188"/>
      <c r="T3" s="188"/>
      <c r="U3" s="188"/>
      <c r="V3" s="188"/>
      <c r="W3" s="188"/>
      <c r="X3" s="188"/>
    </row>
    <row r="4" spans="1:66" x14ac:dyDescent="0.25">
      <c r="A4" t="s">
        <v>8</v>
      </c>
      <c r="F4" t="s">
        <v>9</v>
      </c>
      <c r="G4" t="s">
        <v>10</v>
      </c>
      <c r="H4" t="s">
        <v>11</v>
      </c>
      <c r="I4" s="62">
        <v>0</v>
      </c>
      <c r="O4" s="177" t="s">
        <v>134</v>
      </c>
      <c r="P4" s="177"/>
      <c r="Q4" s="190" t="s">
        <v>332</v>
      </c>
      <c r="R4" s="191"/>
      <c r="S4" s="188" t="s">
        <v>12</v>
      </c>
      <c r="T4" s="188"/>
      <c r="U4" s="188"/>
      <c r="V4" s="188"/>
      <c r="W4" s="188"/>
      <c r="X4" s="188"/>
      <c r="Y4" s="63"/>
      <c r="Z4" s="63"/>
      <c r="AA4" s="63"/>
      <c r="AB4" s="63"/>
    </row>
    <row r="5" spans="1:66" ht="12.75" customHeight="1" x14ac:dyDescent="0.25">
      <c r="A5" s="57">
        <v>2</v>
      </c>
      <c r="B5" s="57"/>
      <c r="C5" s="57"/>
      <c r="F5" s="62">
        <v>0.26290000000000002</v>
      </c>
      <c r="G5" s="62">
        <v>0.2281</v>
      </c>
      <c r="H5" s="62">
        <v>0</v>
      </c>
      <c r="O5" s="196" t="s">
        <v>352</v>
      </c>
      <c r="P5" s="196"/>
      <c r="Q5" s="192" t="s">
        <v>353</v>
      </c>
      <c r="R5" s="193"/>
      <c r="S5" s="189" t="s">
        <v>14</v>
      </c>
      <c r="T5" s="189"/>
      <c r="U5" s="189"/>
      <c r="V5" s="189"/>
      <c r="W5" s="189"/>
      <c r="X5" s="189"/>
      <c r="Y5" s="64"/>
      <c r="Z5" s="64"/>
      <c r="AA5" s="64"/>
      <c r="AB5" s="64"/>
      <c r="AE5" s="176" t="s">
        <v>15</v>
      </c>
      <c r="AF5" s="176"/>
    </row>
    <row r="6" spans="1:66" ht="5.0999999999999996" customHeight="1" x14ac:dyDescent="0.25">
      <c r="A6" s="57"/>
      <c r="B6" s="57"/>
      <c r="C6" s="57"/>
      <c r="H6" s="60"/>
      <c r="O6" s="65"/>
      <c r="P6" s="65"/>
      <c r="Q6" s="66"/>
      <c r="R6" s="66"/>
      <c r="S6" s="65"/>
      <c r="T6" s="65"/>
      <c r="U6" s="65"/>
      <c r="V6" s="65"/>
      <c r="W6" s="65"/>
      <c r="X6" s="65"/>
      <c r="Y6" s="64"/>
      <c r="Z6" s="64"/>
      <c r="AA6" s="64"/>
      <c r="AB6" s="64"/>
      <c r="AC6" s="67"/>
      <c r="AE6" s="68"/>
      <c r="AF6" s="68"/>
    </row>
    <row r="7" spans="1:66" ht="12.75" customHeight="1" thickBot="1" x14ac:dyDescent="0.3">
      <c r="H7" s="60"/>
      <c r="O7" s="177" t="s">
        <v>16</v>
      </c>
      <c r="P7" s="177"/>
      <c r="Q7" s="69" t="s">
        <v>17</v>
      </c>
      <c r="R7" s="69" t="s">
        <v>18</v>
      </c>
      <c r="S7" s="178" t="s">
        <v>19</v>
      </c>
      <c r="T7" s="178"/>
      <c r="U7" s="178"/>
      <c r="V7" s="70" t="s">
        <v>9</v>
      </c>
      <c r="W7" s="70"/>
      <c r="X7" s="71"/>
      <c r="Y7" s="70"/>
      <c r="Z7" s="70"/>
      <c r="AE7" s="68" t="s">
        <v>20</v>
      </c>
      <c r="AF7" s="68" t="b">
        <v>1</v>
      </c>
      <c r="AJ7" s="179" t="s">
        <v>21</v>
      </c>
      <c r="AL7" s="180" t="s">
        <v>22</v>
      </c>
    </row>
    <row r="8" spans="1:66" ht="12.75" customHeight="1" x14ac:dyDescent="0.25">
      <c r="A8" s="57"/>
      <c r="B8" s="57"/>
      <c r="C8" s="57"/>
      <c r="F8" s="183" t="s">
        <v>23</v>
      </c>
      <c r="G8" s="183"/>
      <c r="H8" s="183"/>
      <c r="I8" s="183"/>
      <c r="J8" s="183"/>
      <c r="K8" s="183"/>
      <c r="L8" s="181" t="s">
        <v>24</v>
      </c>
      <c r="O8" s="184" t="s">
        <v>25</v>
      </c>
      <c r="P8" s="184"/>
      <c r="Q8" s="72" t="s">
        <v>328</v>
      </c>
      <c r="R8" s="73" t="s">
        <v>161</v>
      </c>
      <c r="S8" s="185" t="s">
        <v>13</v>
      </c>
      <c r="T8" s="185"/>
      <c r="U8" s="185"/>
      <c r="V8" s="124">
        <v>0.26629999999999998</v>
      </c>
      <c r="W8" s="74"/>
      <c r="X8" s="75"/>
      <c r="Y8" s="181" t="s">
        <v>26</v>
      </c>
      <c r="Z8" s="181" t="s">
        <v>27</v>
      </c>
      <c r="AA8" s="76"/>
      <c r="AB8" s="76"/>
      <c r="AE8" s="68" t="s">
        <v>28</v>
      </c>
      <c r="AF8" s="68" t="b">
        <v>1</v>
      </c>
      <c r="AJ8" s="179"/>
      <c r="AL8" s="180"/>
      <c r="AQ8" s="153"/>
      <c r="AR8" s="154"/>
      <c r="AS8" s="154"/>
      <c r="AT8" s="155"/>
      <c r="AU8" s="156"/>
      <c r="AV8" s="153"/>
      <c r="AW8" s="154"/>
      <c r="AX8" s="154"/>
      <c r="AY8" s="155"/>
      <c r="BA8" s="153"/>
      <c r="BB8" s="154"/>
      <c r="BC8" s="154"/>
      <c r="BD8" s="155"/>
      <c r="BF8" s="153"/>
      <c r="BG8" s="154"/>
      <c r="BH8" s="154"/>
      <c r="BI8" s="155"/>
      <c r="BK8" s="153"/>
      <c r="BL8" s="154"/>
      <c r="BM8" s="154"/>
      <c r="BN8" s="155"/>
    </row>
    <row r="9" spans="1:66" ht="12.75" customHeight="1" thickBot="1" x14ac:dyDescent="0.3">
      <c r="F9" s="183" t="s">
        <v>29</v>
      </c>
      <c r="G9" s="183"/>
      <c r="H9" s="183"/>
      <c r="I9" s="183"/>
      <c r="J9" s="183"/>
      <c r="K9" s="183"/>
      <c r="L9" s="181"/>
      <c r="Y9" s="181"/>
      <c r="Z9" s="181"/>
      <c r="AE9" s="68" t="s">
        <v>30</v>
      </c>
      <c r="AF9" s="68" t="b">
        <v>1</v>
      </c>
      <c r="AJ9" s="179"/>
      <c r="AL9" s="180"/>
      <c r="AQ9" s="198" t="s">
        <v>334</v>
      </c>
      <c r="AR9" s="199"/>
      <c r="AS9" s="199"/>
      <c r="AT9" s="200"/>
      <c r="AU9" s="157"/>
      <c r="AV9" s="198" t="s">
        <v>335</v>
      </c>
      <c r="AW9" s="199"/>
      <c r="AX9" s="199"/>
      <c r="AY9" s="200"/>
      <c r="BA9" s="198" t="s">
        <v>336</v>
      </c>
      <c r="BB9" s="199"/>
      <c r="BC9" s="199"/>
      <c r="BD9" s="200"/>
      <c r="BF9" s="198" t="s">
        <v>337</v>
      </c>
      <c r="BG9" s="199"/>
      <c r="BH9" s="199"/>
      <c r="BI9" s="200"/>
      <c r="BK9" s="198" t="s">
        <v>338</v>
      </c>
      <c r="BL9" s="199"/>
      <c r="BM9" s="199"/>
      <c r="BN9" s="200"/>
    </row>
    <row r="10" spans="1:66" ht="15.75" hidden="1" thickBot="1" x14ac:dyDescent="0.3">
      <c r="G10" s="60"/>
      <c r="H10" s="60"/>
      <c r="L10" s="181"/>
      <c r="Y10" s="181"/>
      <c r="Z10" s="181"/>
      <c r="AC10" s="77" t="s">
        <v>31</v>
      </c>
      <c r="AE10" s="68" t="s">
        <v>32</v>
      </c>
      <c r="AF10" s="68" t="b">
        <v>1</v>
      </c>
      <c r="AJ10" s="179"/>
      <c r="AL10" s="180"/>
      <c r="AQ10" s="158"/>
      <c r="AR10" s="159"/>
      <c r="AS10" s="159"/>
      <c r="AT10" s="160"/>
      <c r="AU10" s="156"/>
      <c r="AV10" s="158"/>
      <c r="AW10" s="159"/>
      <c r="AX10" s="159"/>
      <c r="AY10" s="160"/>
      <c r="BA10" s="158"/>
      <c r="BB10" s="159"/>
      <c r="BC10" s="159"/>
      <c r="BD10" s="160"/>
      <c r="BF10" s="158"/>
      <c r="BG10" s="159"/>
      <c r="BH10" s="159"/>
      <c r="BI10" s="160"/>
      <c r="BK10" s="158"/>
      <c r="BL10" s="159"/>
      <c r="BM10" s="159"/>
      <c r="BN10" s="160"/>
    </row>
    <row r="11" spans="1:66" ht="15.75" hidden="1" thickBot="1" x14ac:dyDescent="0.3">
      <c r="G11" s="60"/>
      <c r="H11" s="78"/>
      <c r="L11" s="181"/>
      <c r="Y11" s="181"/>
      <c r="Z11" s="181"/>
      <c r="AC11" s="79" t="s">
        <v>33</v>
      </c>
      <c r="AE11" s="68" t="s">
        <v>34</v>
      </c>
      <c r="AF11" s="68" t="b">
        <v>1</v>
      </c>
      <c r="AJ11" s="179"/>
      <c r="AL11" s="180"/>
      <c r="AQ11" s="161" t="s">
        <v>339</v>
      </c>
      <c r="AR11" s="201">
        <f ca="1">TODAY()</f>
        <v>45874</v>
      </c>
      <c r="AS11" s="202"/>
      <c r="AT11" s="203"/>
      <c r="AU11" s="156"/>
      <c r="AV11" s="161" t="s">
        <v>339</v>
      </c>
      <c r="AW11" s="201">
        <f t="shared" ref="AW11:AW12" ca="1" si="0">TODAY()</f>
        <v>45874</v>
      </c>
      <c r="AX11" s="202"/>
      <c r="AY11" s="203"/>
      <c r="BA11" s="161" t="s">
        <v>339</v>
      </c>
      <c r="BB11" s="201">
        <f t="shared" ref="BB11:BB12" ca="1" si="1">TODAY()</f>
        <v>45874</v>
      </c>
      <c r="BC11" s="202"/>
      <c r="BD11" s="203"/>
      <c r="BF11" s="161" t="s">
        <v>339</v>
      </c>
      <c r="BG11" s="201">
        <f t="shared" ref="BG11:BG12" ca="1" si="2">TODAY()</f>
        <v>45874</v>
      </c>
      <c r="BH11" s="202"/>
      <c r="BI11" s="203"/>
      <c r="BK11" s="161" t="s">
        <v>339</v>
      </c>
      <c r="BL11" s="201">
        <f t="shared" ref="BL11:BL12" ca="1" si="3">TODAY()</f>
        <v>45874</v>
      </c>
      <c r="BM11" s="202"/>
      <c r="BN11" s="203"/>
    </row>
    <row r="12" spans="1:66" ht="15.75" hidden="1" thickBot="1" x14ac:dyDescent="0.3">
      <c r="G12" s="60"/>
      <c r="H12" s="60"/>
      <c r="L12" s="181"/>
      <c r="Y12" s="181"/>
      <c r="Z12" s="181"/>
      <c r="AA12" s="182" t="s">
        <v>35</v>
      </c>
      <c r="AB12" s="182"/>
      <c r="AJ12" s="80" t="s">
        <v>36</v>
      </c>
      <c r="AL12" s="81" t="s">
        <v>36</v>
      </c>
      <c r="AQ12" s="162"/>
      <c r="AR12" s="163"/>
      <c r="AS12" s="163"/>
      <c r="AT12" s="164"/>
      <c r="AU12" s="156"/>
      <c r="AV12" s="161" t="s">
        <v>339</v>
      </c>
      <c r="AW12" s="201">
        <f t="shared" ca="1" si="0"/>
        <v>45874</v>
      </c>
      <c r="AX12" s="202"/>
      <c r="AY12" s="203"/>
      <c r="BA12" s="161" t="s">
        <v>339</v>
      </c>
      <c r="BB12" s="201">
        <f t="shared" ca="1" si="1"/>
        <v>45874</v>
      </c>
      <c r="BC12" s="202"/>
      <c r="BD12" s="203"/>
      <c r="BF12" s="161" t="s">
        <v>339</v>
      </c>
      <c r="BG12" s="201">
        <f t="shared" ca="1" si="2"/>
        <v>45874</v>
      </c>
      <c r="BH12" s="202"/>
      <c r="BI12" s="203"/>
      <c r="BK12" s="161" t="s">
        <v>339</v>
      </c>
      <c r="BL12" s="201">
        <f t="shared" ca="1" si="3"/>
        <v>45874</v>
      </c>
      <c r="BM12" s="202"/>
      <c r="BN12" s="203"/>
    </row>
    <row r="13" spans="1:66" ht="35.1" customHeight="1" thickBot="1" x14ac:dyDescent="0.3">
      <c r="A13" s="82" t="s">
        <v>37</v>
      </c>
      <c r="B13" s="82" t="s">
        <v>38</v>
      </c>
      <c r="C13" s="82" t="s">
        <v>39</v>
      </c>
      <c r="D13" s="82" t="s">
        <v>40</v>
      </c>
      <c r="E13" s="82" t="s">
        <v>41</v>
      </c>
      <c r="F13" s="82" t="s">
        <v>42</v>
      </c>
      <c r="G13" s="82" t="s">
        <v>43</v>
      </c>
      <c r="H13" s="82" t="s">
        <v>44</v>
      </c>
      <c r="I13" s="82" t="s">
        <v>45</v>
      </c>
      <c r="J13" s="82" t="s">
        <v>46</v>
      </c>
      <c r="K13" s="82" t="s">
        <v>47</v>
      </c>
      <c r="L13" s="80" t="s">
        <v>36</v>
      </c>
      <c r="M13" s="82" t="s">
        <v>48</v>
      </c>
      <c r="N13" s="83" t="s">
        <v>49</v>
      </c>
      <c r="O13" s="82" t="s">
        <v>50</v>
      </c>
      <c r="P13" s="82" t="s">
        <v>51</v>
      </c>
      <c r="Q13" s="82" t="s">
        <v>52</v>
      </c>
      <c r="R13" s="82" t="s">
        <v>53</v>
      </c>
      <c r="S13" s="84" t="s">
        <v>54</v>
      </c>
      <c r="T13" s="82" t="s">
        <v>20</v>
      </c>
      <c r="U13" s="82" t="s">
        <v>55</v>
      </c>
      <c r="V13" s="82" t="s">
        <v>56</v>
      </c>
      <c r="W13" s="82" t="s">
        <v>57</v>
      </c>
      <c r="X13" s="82" t="s">
        <v>58</v>
      </c>
      <c r="Y13" s="80" t="s">
        <v>36</v>
      </c>
      <c r="Z13" s="80" t="s">
        <v>36</v>
      </c>
      <c r="AA13" s="85" t="s">
        <v>59</v>
      </c>
      <c r="AB13" s="86" t="s">
        <v>60</v>
      </c>
      <c r="AC13" s="82" t="s">
        <v>61</v>
      </c>
      <c r="AD13" s="87" t="s">
        <v>62</v>
      </c>
      <c r="AE13" s="87" t="s">
        <v>63</v>
      </c>
      <c r="AF13" s="87" t="s">
        <v>64</v>
      </c>
      <c r="AG13" s="88" t="s">
        <v>65</v>
      </c>
      <c r="AH13" s="89" t="s">
        <v>66</v>
      </c>
      <c r="AJ13" s="90" t="s">
        <v>20</v>
      </c>
      <c r="AL13" s="90" t="s">
        <v>57</v>
      </c>
      <c r="AM13" s="88" t="s">
        <v>67</v>
      </c>
      <c r="AN13" s="91" t="s">
        <v>68</v>
      </c>
      <c r="AP13">
        <v>288450.02500000002</v>
      </c>
      <c r="AQ13" s="204" t="s">
        <v>340</v>
      </c>
      <c r="AR13" s="205"/>
      <c r="AS13" s="205" t="s">
        <v>341</v>
      </c>
      <c r="AT13" s="206"/>
      <c r="AU13" s="156"/>
      <c r="AV13" s="204" t="s">
        <v>340</v>
      </c>
      <c r="AW13" s="205"/>
      <c r="AX13" s="205" t="s">
        <v>341</v>
      </c>
      <c r="AY13" s="206"/>
      <c r="BA13" s="204" t="s">
        <v>340</v>
      </c>
      <c r="BB13" s="205"/>
      <c r="BC13" s="205" t="s">
        <v>341</v>
      </c>
      <c r="BD13" s="206"/>
      <c r="BF13" s="204" t="s">
        <v>340</v>
      </c>
      <c r="BG13" s="205"/>
      <c r="BH13" s="205" t="s">
        <v>341</v>
      </c>
      <c r="BI13" s="206"/>
      <c r="BK13" s="204" t="s">
        <v>340</v>
      </c>
      <c r="BL13" s="205"/>
      <c r="BM13" s="205" t="s">
        <v>341</v>
      </c>
      <c r="BN13" s="206"/>
    </row>
    <row r="14" spans="1:66" ht="15.75" hidden="1" thickBot="1" x14ac:dyDescent="0.3">
      <c r="A14" t="s">
        <v>69</v>
      </c>
      <c r="B14" t="s">
        <v>38</v>
      </c>
      <c r="C14" t="s">
        <v>69</v>
      </c>
      <c r="D14">
        <v>0</v>
      </c>
      <c r="E14" t="s">
        <v>41</v>
      </c>
      <c r="F14" t="s">
        <v>42</v>
      </c>
      <c r="G14" t="s">
        <v>43</v>
      </c>
      <c r="H14" t="s">
        <v>44</v>
      </c>
      <c r="I14" t="s">
        <v>45</v>
      </c>
      <c r="J14">
        <v>0</v>
      </c>
      <c r="K14">
        <v>0</v>
      </c>
      <c r="L14" s="92" t="s">
        <v>70</v>
      </c>
      <c r="M14" s="93" t="s">
        <v>6</v>
      </c>
      <c r="N14" s="94" t="s">
        <v>6</v>
      </c>
      <c r="O14" s="95" t="s">
        <v>71</v>
      </c>
      <c r="P14" s="96" t="s">
        <v>72</v>
      </c>
      <c r="Q14" s="97"/>
      <c r="R14" s="98" t="s">
        <v>73</v>
      </c>
      <c r="S14" s="99" t="s">
        <v>71</v>
      </c>
      <c r="T14" s="1">
        <v>0</v>
      </c>
      <c r="U14" s="100"/>
      <c r="V14" s="101" t="s">
        <v>9</v>
      </c>
      <c r="W14" s="1">
        <v>0</v>
      </c>
      <c r="X14" s="2">
        <v>0</v>
      </c>
      <c r="Y14" s="102" t="s">
        <v>74</v>
      </c>
      <c r="Z14" t="s">
        <v>70</v>
      </c>
      <c r="AA14" s="103">
        <v>0</v>
      </c>
      <c r="AB14" s="104">
        <v>0</v>
      </c>
      <c r="AC14" s="105" t="s">
        <v>70</v>
      </c>
      <c r="AD14" t="s">
        <v>70</v>
      </c>
      <c r="AE14" s="57" t="b">
        <v>0</v>
      </c>
      <c r="AF14" s="106" t="s">
        <v>73</v>
      </c>
      <c r="AG14" s="3">
        <v>0</v>
      </c>
      <c r="AH14" s="4">
        <v>0.26290000000000002</v>
      </c>
      <c r="AJ14" s="107"/>
      <c r="AL14" s="108"/>
      <c r="AM14" s="5">
        <v>0</v>
      </c>
      <c r="AN14" s="6">
        <v>0</v>
      </c>
      <c r="AQ14" s="165" t="s">
        <v>342</v>
      </c>
      <c r="AR14" s="165" t="s">
        <v>343</v>
      </c>
      <c r="AS14" s="165" t="s">
        <v>344</v>
      </c>
      <c r="AT14" s="165" t="s">
        <v>343</v>
      </c>
      <c r="AU14" s="156"/>
      <c r="AV14" s="165" t="s">
        <v>342</v>
      </c>
      <c r="AW14" s="165" t="s">
        <v>343</v>
      </c>
      <c r="AX14" s="165" t="s">
        <v>344</v>
      </c>
      <c r="AY14" s="165" t="s">
        <v>343</v>
      </c>
      <c r="BA14" s="165" t="s">
        <v>342</v>
      </c>
      <c r="BB14" s="165" t="s">
        <v>343</v>
      </c>
      <c r="BC14" s="165" t="s">
        <v>344</v>
      </c>
      <c r="BD14" s="165" t="s">
        <v>343</v>
      </c>
      <c r="BF14" s="165" t="s">
        <v>342</v>
      </c>
      <c r="BG14" s="165" t="s">
        <v>343</v>
      </c>
      <c r="BH14" s="165" t="s">
        <v>344</v>
      </c>
      <c r="BI14" s="165" t="s">
        <v>343</v>
      </c>
      <c r="BK14" s="165" t="s">
        <v>342</v>
      </c>
      <c r="BL14" s="165" t="s">
        <v>343</v>
      </c>
      <c r="BM14" s="165" t="s">
        <v>344</v>
      </c>
      <c r="BN14" s="165" t="s">
        <v>343</v>
      </c>
    </row>
    <row r="15" spans="1:66" ht="15.75" thickBot="1" x14ac:dyDescent="0.3">
      <c r="A15">
        <v>0</v>
      </c>
      <c r="C15" t="s">
        <v>75</v>
      </c>
      <c r="D15">
        <v>29</v>
      </c>
      <c r="E15">
        <v>0</v>
      </c>
      <c r="L15" s="92" t="s">
        <v>76</v>
      </c>
      <c r="M15" s="109" t="s">
        <v>1</v>
      </c>
      <c r="N15" s="109" t="s">
        <v>1</v>
      </c>
      <c r="O15" s="194" t="s">
        <v>161</v>
      </c>
      <c r="P15" s="194"/>
      <c r="Q15" s="194"/>
      <c r="R15" s="194"/>
      <c r="S15" s="110"/>
      <c r="T15" s="7"/>
      <c r="U15" s="7"/>
      <c r="V15" s="8"/>
      <c r="W15" s="7"/>
      <c r="X15" s="9">
        <f>X16</f>
        <v>74939.28</v>
      </c>
      <c r="Y15" s="57"/>
      <c r="Z15" t="s">
        <v>70</v>
      </c>
      <c r="AA15" s="10">
        <v>20422.980000000007</v>
      </c>
      <c r="AB15" s="11">
        <v>0</v>
      </c>
      <c r="AC15" s="105"/>
      <c r="AG15" s="12"/>
      <c r="AH15" s="13"/>
      <c r="AJ15" s="14"/>
      <c r="AL15" s="15"/>
      <c r="AM15" s="16">
        <v>20422.980000000007</v>
      </c>
      <c r="AN15" s="17"/>
      <c r="AP15">
        <v>374758.4599999999</v>
      </c>
      <c r="AQ15" s="166"/>
      <c r="AR15" s="166"/>
      <c r="AS15" s="166"/>
      <c r="AT15" s="166"/>
      <c r="AU15" s="157"/>
      <c r="AV15" s="166"/>
      <c r="AW15" s="166"/>
      <c r="AX15" s="166"/>
      <c r="AY15" s="166"/>
      <c r="BA15" s="166"/>
      <c r="BB15" s="166"/>
      <c r="BC15" s="166"/>
      <c r="BD15" s="166"/>
      <c r="BF15" s="166"/>
      <c r="BG15" s="166"/>
      <c r="BH15" s="166"/>
      <c r="BI15" s="166"/>
      <c r="BK15" s="166"/>
      <c r="BL15" s="166"/>
      <c r="BM15" s="166"/>
      <c r="BN15" s="166"/>
    </row>
    <row r="16" spans="1:66" x14ac:dyDescent="0.25">
      <c r="A16">
        <v>1</v>
      </c>
      <c r="B16">
        <v>1</v>
      </c>
      <c r="C16">
        <v>1</v>
      </c>
      <c r="D16">
        <v>29</v>
      </c>
      <c r="E16">
        <v>1</v>
      </c>
      <c r="F16">
        <v>0</v>
      </c>
      <c r="G16">
        <v>0</v>
      </c>
      <c r="H16">
        <v>0</v>
      </c>
      <c r="I16">
        <v>0</v>
      </c>
      <c r="J16">
        <v>29</v>
      </c>
      <c r="K16" t="e">
        <v>#N/A</v>
      </c>
      <c r="L16" s="92" t="s">
        <v>76</v>
      </c>
      <c r="M16" s="93" t="s">
        <v>2</v>
      </c>
      <c r="N16" s="94" t="s">
        <v>2</v>
      </c>
      <c r="O16" s="95" t="s">
        <v>77</v>
      </c>
      <c r="P16" s="96" t="s">
        <v>72</v>
      </c>
      <c r="Q16" s="97"/>
      <c r="R16" s="98" t="s">
        <v>161</v>
      </c>
      <c r="S16" s="99" t="s">
        <v>71</v>
      </c>
      <c r="T16" s="1">
        <v>0</v>
      </c>
      <c r="U16" s="100"/>
      <c r="V16" s="101" t="s">
        <v>9</v>
      </c>
      <c r="W16" s="1">
        <v>0</v>
      </c>
      <c r="X16" s="2">
        <f>X17+X27+X36+X46+X53+X60+X84</f>
        <v>74939.28</v>
      </c>
      <c r="Y16" s="102" t="s">
        <v>74</v>
      </c>
      <c r="Z16" t="s">
        <v>70</v>
      </c>
      <c r="AA16" s="103">
        <v>20422.980000000007</v>
      </c>
      <c r="AB16" s="104">
        <v>0</v>
      </c>
      <c r="AC16" s="105" t="s">
        <v>70</v>
      </c>
      <c r="AD16">
        <v>1</v>
      </c>
      <c r="AE16" s="57" t="b">
        <v>0</v>
      </c>
      <c r="AF16" s="106" t="s">
        <v>73</v>
      </c>
      <c r="AG16" s="3">
        <v>0</v>
      </c>
      <c r="AH16" s="4">
        <v>0.26290000000000002</v>
      </c>
      <c r="AJ16" s="107"/>
      <c r="AL16" s="108"/>
      <c r="AM16" s="5">
        <v>20422.98</v>
      </c>
      <c r="AN16" s="6">
        <v>0</v>
      </c>
      <c r="AP16" s="175">
        <f>AP13/AP15</f>
        <v>0.76969583288393306</v>
      </c>
      <c r="AQ16" s="167"/>
      <c r="AR16" s="168"/>
      <c r="AS16" s="168"/>
      <c r="AT16" s="168"/>
      <c r="AU16" s="157"/>
      <c r="AV16" s="167"/>
      <c r="AW16" s="168"/>
      <c r="AX16" s="168"/>
      <c r="AY16" s="168"/>
      <c r="BA16" s="167"/>
      <c r="BB16" s="168"/>
      <c r="BC16" s="168"/>
      <c r="BD16" s="168"/>
      <c r="BF16" s="167"/>
      <c r="BG16" s="168"/>
      <c r="BH16" s="168"/>
      <c r="BI16" s="168"/>
      <c r="BK16" s="167"/>
      <c r="BL16" s="168"/>
      <c r="BM16" s="168"/>
      <c r="BN16" s="168"/>
    </row>
    <row r="17" spans="1:66" x14ac:dyDescent="0.25">
      <c r="A17">
        <v>2</v>
      </c>
      <c r="B17">
        <v>2</v>
      </c>
      <c r="C17">
        <v>2</v>
      </c>
      <c r="D17">
        <v>8</v>
      </c>
      <c r="E17">
        <v>1</v>
      </c>
      <c r="F17">
        <v>1</v>
      </c>
      <c r="G17">
        <v>0</v>
      </c>
      <c r="H17">
        <v>0</v>
      </c>
      <c r="I17">
        <v>0</v>
      </c>
      <c r="J17">
        <v>28</v>
      </c>
      <c r="K17">
        <v>8</v>
      </c>
      <c r="L17" s="92" t="s">
        <v>76</v>
      </c>
      <c r="M17" s="93" t="s">
        <v>3</v>
      </c>
      <c r="N17" s="94" t="s">
        <v>3</v>
      </c>
      <c r="O17" s="95" t="s">
        <v>78</v>
      </c>
      <c r="P17" s="96" t="s">
        <v>72</v>
      </c>
      <c r="Q17" s="97"/>
      <c r="R17" s="98" t="s">
        <v>79</v>
      </c>
      <c r="S17" s="99" t="s">
        <v>71</v>
      </c>
      <c r="T17" s="1">
        <v>0</v>
      </c>
      <c r="U17" s="100"/>
      <c r="V17" s="101" t="s">
        <v>9</v>
      </c>
      <c r="W17" s="1">
        <v>0</v>
      </c>
      <c r="X17" s="2">
        <f>SUM(X18:X26)</f>
        <v>550.21</v>
      </c>
      <c r="Y17" s="102" t="s">
        <v>74</v>
      </c>
      <c r="Z17" t="s">
        <v>70</v>
      </c>
      <c r="AA17" s="103">
        <v>1677.05</v>
      </c>
      <c r="AB17" s="104">
        <v>0</v>
      </c>
      <c r="AC17" s="105" t="s">
        <v>70</v>
      </c>
      <c r="AD17">
        <v>2</v>
      </c>
      <c r="AE17" s="57" t="b">
        <v>0</v>
      </c>
      <c r="AF17" s="106" t="s">
        <v>73</v>
      </c>
      <c r="AG17" s="3">
        <v>0</v>
      </c>
      <c r="AH17" s="4">
        <v>0.26290000000000002</v>
      </c>
      <c r="AJ17" s="107"/>
      <c r="AL17" s="108"/>
      <c r="AM17" s="5">
        <v>1677.05</v>
      </c>
      <c r="AN17" s="6">
        <v>0</v>
      </c>
      <c r="AQ17" s="169"/>
      <c r="AR17" s="170">
        <f>SUM(AR18:AR26)</f>
        <v>0</v>
      </c>
      <c r="AS17" s="171">
        <f>AT17/$X17</f>
        <v>0</v>
      </c>
      <c r="AT17" s="170">
        <f>SUM(AT18:AT26)</f>
        <v>0</v>
      </c>
      <c r="AU17" s="157"/>
      <c r="AV17" s="169"/>
      <c r="AW17" s="170">
        <f>SUM(AW18:AW26)</f>
        <v>0</v>
      </c>
      <c r="AX17" s="171">
        <f>AY17/$X17</f>
        <v>0</v>
      </c>
      <c r="AY17" s="170">
        <f>SUM(AY18:AY26)</f>
        <v>0</v>
      </c>
      <c r="BA17" s="169"/>
      <c r="BB17" s="170">
        <f>SUM(BB18:BB26)</f>
        <v>0</v>
      </c>
      <c r="BC17" s="171">
        <f>BD17/$X17</f>
        <v>0</v>
      </c>
      <c r="BD17" s="170">
        <f>SUM(BD18:BD26)</f>
        <v>0</v>
      </c>
      <c r="BF17" s="169"/>
      <c r="BG17" s="170">
        <f>SUM(BG18:BG26)</f>
        <v>0</v>
      </c>
      <c r="BH17" s="171">
        <f>BI17/$X17</f>
        <v>0</v>
      </c>
      <c r="BI17" s="170">
        <f>SUM(BI18:BI26)</f>
        <v>0</v>
      </c>
      <c r="BK17" s="169"/>
      <c r="BL17" s="170">
        <f>SUM(BL18:BL26)</f>
        <v>0</v>
      </c>
      <c r="BM17" s="171">
        <f>BN17/$X17</f>
        <v>0</v>
      </c>
      <c r="BN17" s="170">
        <f>SUM(BN18:BN26)</f>
        <v>0</v>
      </c>
    </row>
    <row r="18" spans="1:66" ht="30" x14ac:dyDescent="0.25">
      <c r="A18" t="s">
        <v>69</v>
      </c>
      <c r="B18">
        <v>2</v>
      </c>
      <c r="C18" t="s">
        <v>69</v>
      </c>
      <c r="D18">
        <v>0</v>
      </c>
      <c r="E18">
        <v>1</v>
      </c>
      <c r="F18">
        <v>1</v>
      </c>
      <c r="G18">
        <v>0</v>
      </c>
      <c r="H18">
        <v>0</v>
      </c>
      <c r="I18">
        <v>1</v>
      </c>
      <c r="J18">
        <v>0</v>
      </c>
      <c r="K18">
        <v>0</v>
      </c>
      <c r="L18" s="92" t="s">
        <v>76</v>
      </c>
      <c r="M18" s="93" t="s">
        <v>6</v>
      </c>
      <c r="N18" s="94" t="s">
        <v>6</v>
      </c>
      <c r="O18" s="95" t="s">
        <v>152</v>
      </c>
      <c r="P18" s="96" t="s">
        <v>72</v>
      </c>
      <c r="Q18" s="97" t="s">
        <v>84</v>
      </c>
      <c r="R18" s="98" t="s">
        <v>85</v>
      </c>
      <c r="S18" s="99" t="s">
        <v>86</v>
      </c>
      <c r="T18" s="1">
        <f>1*6*0.2+1.44</f>
        <v>2.64</v>
      </c>
      <c r="U18" s="125">
        <f>AP18*$AP$16</f>
        <v>54.294344051632642</v>
      </c>
      <c r="V18" s="101" t="s">
        <v>9</v>
      </c>
      <c r="W18" s="1">
        <f>(U18*(1+$V$8))</f>
        <v>68.752927872582418</v>
      </c>
      <c r="X18" s="2">
        <f>ROUND(W18*T18,2)</f>
        <v>181.51</v>
      </c>
      <c r="Y18" s="102" t="s">
        <v>74</v>
      </c>
      <c r="Z18" t="s">
        <v>74</v>
      </c>
      <c r="AA18" s="103">
        <v>201.02</v>
      </c>
      <c r="AB18" s="104">
        <v>0</v>
      </c>
      <c r="AC18" s="105" t="s">
        <v>70</v>
      </c>
      <c r="AD18" t="s">
        <v>70</v>
      </c>
      <c r="AE18" s="57" t="s">
        <v>82</v>
      </c>
      <c r="AF18" s="106">
        <v>7076</v>
      </c>
      <c r="AG18" s="3">
        <v>28.02</v>
      </c>
      <c r="AH18" s="4">
        <v>0.26290000000000002</v>
      </c>
      <c r="AJ18" s="107"/>
      <c r="AL18" s="108"/>
      <c r="AM18" s="5">
        <v>201.02</v>
      </c>
      <c r="AN18" s="6">
        <v>35.39</v>
      </c>
      <c r="AP18">
        <v>70.540000000000006</v>
      </c>
      <c r="AQ18" s="167"/>
      <c r="AR18" s="168" t="str">
        <f>IF(AQ18*$W18&gt;0,ROUND(AQ18*$W18,2)," ")</f>
        <v xml:space="preserve"> </v>
      </c>
      <c r="AS18" s="168">
        <f t="shared" ref="AS18:AS21" si="4">IF(AQ18&gt;0,AQ18,0)</f>
        <v>0</v>
      </c>
      <c r="AT18" s="168">
        <f>ROUND(AS18*$W18,2)</f>
        <v>0</v>
      </c>
      <c r="AU18" s="157"/>
      <c r="AV18" s="167"/>
      <c r="AW18" s="168" t="str">
        <f>IF(AV18*$W18&gt;0,ROUND(AV18*$W18,2)," ")</f>
        <v xml:space="preserve"> </v>
      </c>
      <c r="AX18" s="168">
        <f t="shared" ref="AX18:AX21" si="5">AS18+AV18</f>
        <v>0</v>
      </c>
      <c r="AY18" s="168">
        <f>ROUND(AX18*$W18,2)</f>
        <v>0</v>
      </c>
      <c r="BA18" s="167"/>
      <c r="BB18" s="168" t="str">
        <f>IF(BA18*$W18&gt;0,ROUND(BA18*$W18,2)," ")</f>
        <v xml:space="preserve"> </v>
      </c>
      <c r="BC18" s="168">
        <f t="shared" ref="BC18:BC21" si="6">AX18+BA18</f>
        <v>0</v>
      </c>
      <c r="BD18" s="168">
        <f>ROUND(BC18*$W18,2)</f>
        <v>0</v>
      </c>
      <c r="BF18" s="167"/>
      <c r="BG18" s="168" t="str">
        <f>IF(BF18*$W18&gt;0,ROUND(BF18*$W18,2)," ")</f>
        <v xml:space="preserve"> </v>
      </c>
      <c r="BH18" s="168">
        <f t="shared" ref="BH18:BH21" si="7">BC18+BF18</f>
        <v>0</v>
      </c>
      <c r="BI18" s="168">
        <f>ROUND(BH18*$W18,2)</f>
        <v>0</v>
      </c>
      <c r="BK18" s="167"/>
      <c r="BL18" s="168" t="str">
        <f>IF(BK18*$W18&gt;0,ROUND(BK18*$W18,2)," ")</f>
        <v xml:space="preserve"> </v>
      </c>
      <c r="BM18" s="168">
        <f t="shared" ref="BM18:BM21" si="8">BH18+BK18</f>
        <v>0</v>
      </c>
      <c r="BN18" s="168">
        <f>ROUND(BM18*$W18,2)</f>
        <v>0</v>
      </c>
    </row>
    <row r="19" spans="1:66" ht="30" hidden="1" x14ac:dyDescent="0.25">
      <c r="A19" t="s">
        <v>69</v>
      </c>
      <c r="B19">
        <v>2</v>
      </c>
      <c r="C19" t="s">
        <v>69</v>
      </c>
      <c r="D19">
        <v>0</v>
      </c>
      <c r="E19">
        <v>1</v>
      </c>
      <c r="F19">
        <v>1</v>
      </c>
      <c r="G19">
        <v>0</v>
      </c>
      <c r="H19">
        <v>0</v>
      </c>
      <c r="I19">
        <v>2</v>
      </c>
      <c r="J19">
        <v>0</v>
      </c>
      <c r="K19">
        <v>0</v>
      </c>
      <c r="L19" s="92" t="s">
        <v>76</v>
      </c>
      <c r="M19" s="93" t="s">
        <v>6</v>
      </c>
      <c r="N19" s="94" t="s">
        <v>6</v>
      </c>
      <c r="O19" s="95" t="s">
        <v>153</v>
      </c>
      <c r="P19" s="96" t="s">
        <v>72</v>
      </c>
      <c r="Q19" s="97" t="s">
        <v>135</v>
      </c>
      <c r="R19" s="98" t="s">
        <v>136</v>
      </c>
      <c r="S19" s="99" t="s">
        <v>86</v>
      </c>
      <c r="T19" s="1"/>
      <c r="U19" s="125">
        <f t="shared" ref="U19:U82" si="9">AP19*$AP$16</f>
        <v>254.13817010161702</v>
      </c>
      <c r="V19" s="101" t="s">
        <v>9</v>
      </c>
      <c r="W19" s="1">
        <f t="shared" ref="W19:W26" si="10">(U19*(1+$V$8))</f>
        <v>321.81516479967763</v>
      </c>
      <c r="X19" s="2">
        <f t="shared" ref="X19:X23" si="11">ROUND(W19*T19,2)</f>
        <v>0</v>
      </c>
      <c r="Y19" s="102" t="s">
        <v>74</v>
      </c>
      <c r="Z19" t="s">
        <v>74</v>
      </c>
      <c r="AA19" s="103">
        <v>28.77</v>
      </c>
      <c r="AB19" s="104">
        <v>0</v>
      </c>
      <c r="AC19" s="105" t="s">
        <v>70</v>
      </c>
      <c r="AD19" t="s">
        <v>70</v>
      </c>
      <c r="AE19" s="57" t="s">
        <v>83</v>
      </c>
      <c r="AF19" s="106">
        <v>7075</v>
      </c>
      <c r="AG19" s="3">
        <v>10.85</v>
      </c>
      <c r="AH19" s="4">
        <v>0.26290000000000002</v>
      </c>
      <c r="AJ19" s="107"/>
      <c r="AL19" s="108"/>
      <c r="AM19" s="5">
        <v>28.77</v>
      </c>
      <c r="AN19" s="6">
        <v>13.7</v>
      </c>
      <c r="AP19">
        <v>330.18</v>
      </c>
      <c r="AQ19" s="167"/>
      <c r="AR19" s="168" t="str">
        <f>IF(AQ19*$W19&gt;0,ROUND(AQ19*$W19,2)," ")</f>
        <v xml:space="preserve"> </v>
      </c>
      <c r="AS19" s="168">
        <f t="shared" si="4"/>
        <v>0</v>
      </c>
      <c r="AT19" s="168">
        <f t="shared" ref="AT19:AT21" si="12">ROUND(AS19*$W19,2)</f>
        <v>0</v>
      </c>
      <c r="AU19" s="157"/>
      <c r="AV19" s="167"/>
      <c r="AW19" s="168" t="str">
        <f t="shared" ref="AW19:AW21" si="13">IF(AV19*$W19&gt;0,ROUND(AV19*$W19,2)," ")</f>
        <v xml:space="preserve"> </v>
      </c>
      <c r="AX19" s="168">
        <f t="shared" si="5"/>
        <v>0</v>
      </c>
      <c r="AY19" s="168">
        <f t="shared" ref="AY19:AY21" si="14">ROUND(AX19*$W19,2)</f>
        <v>0</v>
      </c>
      <c r="BA19" s="167"/>
      <c r="BB19" s="168" t="str">
        <f t="shared" ref="BB19:BB21" si="15">IF(BA19*$W19&gt;0,ROUND(BA19*$W19,2)," ")</f>
        <v xml:space="preserve"> </v>
      </c>
      <c r="BC19" s="168">
        <f t="shared" si="6"/>
        <v>0</v>
      </c>
      <c r="BD19" s="168">
        <f t="shared" ref="BD19:BD21" si="16">ROUND(BC19*$W19,2)</f>
        <v>0</v>
      </c>
      <c r="BF19" s="167"/>
      <c r="BG19" s="168" t="str">
        <f t="shared" ref="BG19:BG21" si="17">IF(BF19*$W19&gt;0,ROUND(BF19*$W19,2)," ")</f>
        <v xml:space="preserve"> </v>
      </c>
      <c r="BH19" s="168">
        <f t="shared" si="7"/>
        <v>0</v>
      </c>
      <c r="BI19" s="168">
        <f t="shared" ref="BI19:BI21" si="18">ROUND(BH19*$W19,2)</f>
        <v>0</v>
      </c>
      <c r="BK19" s="167"/>
      <c r="BL19" s="168" t="str">
        <f t="shared" ref="BL19:BL21" si="19">IF(BK19*$W19&gt;0,ROUND(BK19*$W19,2)," ")</f>
        <v xml:space="preserve"> </v>
      </c>
      <c r="BM19" s="168">
        <f t="shared" si="8"/>
        <v>0</v>
      </c>
      <c r="BN19" s="168">
        <f t="shared" ref="BN19:BN21" si="20">ROUND(BM19*$W19,2)</f>
        <v>0</v>
      </c>
    </row>
    <row r="20" spans="1:66" ht="30" x14ac:dyDescent="0.25">
      <c r="A20" t="s">
        <v>69</v>
      </c>
      <c r="B20">
        <v>2</v>
      </c>
      <c r="C20" t="s">
        <v>69</v>
      </c>
      <c r="D20">
        <v>0</v>
      </c>
      <c r="E20">
        <v>1</v>
      </c>
      <c r="F20">
        <v>1</v>
      </c>
      <c r="G20">
        <v>0</v>
      </c>
      <c r="H20">
        <v>0</v>
      </c>
      <c r="I20">
        <v>3</v>
      </c>
      <c r="J20">
        <v>0</v>
      </c>
      <c r="K20">
        <v>0</v>
      </c>
      <c r="L20" s="92" t="s">
        <v>76</v>
      </c>
      <c r="M20" s="93" t="s">
        <v>6</v>
      </c>
      <c r="N20" s="94" t="s">
        <v>6</v>
      </c>
      <c r="O20" s="95" t="s">
        <v>154</v>
      </c>
      <c r="P20" s="96" t="s">
        <v>72</v>
      </c>
      <c r="Q20" s="97" t="s">
        <v>137</v>
      </c>
      <c r="R20" s="98" t="s">
        <v>330</v>
      </c>
      <c r="S20" s="99" t="s">
        <v>81</v>
      </c>
      <c r="T20" s="1">
        <f>(10+5+5)*2</f>
        <v>40</v>
      </c>
      <c r="U20" s="125">
        <f t="shared" si="9"/>
        <v>3.4020555813469842</v>
      </c>
      <c r="V20" s="101" t="s">
        <v>9</v>
      </c>
      <c r="W20" s="1">
        <f t="shared" si="10"/>
        <v>4.3080229826596863</v>
      </c>
      <c r="X20" s="2">
        <f t="shared" si="11"/>
        <v>172.32</v>
      </c>
      <c r="Y20" s="102" t="s">
        <v>74</v>
      </c>
      <c r="Z20" t="s">
        <v>74</v>
      </c>
      <c r="AA20" s="103">
        <v>427.14</v>
      </c>
      <c r="AB20" s="104">
        <v>0</v>
      </c>
      <c r="AC20" s="105" t="s">
        <v>70</v>
      </c>
      <c r="AD20" t="s">
        <v>70</v>
      </c>
      <c r="AE20" s="57" t="s">
        <v>87</v>
      </c>
      <c r="AF20" s="106">
        <v>7054</v>
      </c>
      <c r="AG20" s="3">
        <v>64.42</v>
      </c>
      <c r="AH20" s="4">
        <v>0.26290000000000002</v>
      </c>
      <c r="AJ20" s="107"/>
      <c r="AL20" s="108"/>
      <c r="AM20" s="5">
        <v>427.14</v>
      </c>
      <c r="AN20" s="6">
        <v>81.36</v>
      </c>
      <c r="AP20">
        <v>4.42</v>
      </c>
      <c r="AQ20" s="167"/>
      <c r="AR20" s="168" t="str">
        <f>IF(AQ20*$W20&gt;0,ROUND(AQ20*$W20,2)," ")</f>
        <v xml:space="preserve"> </v>
      </c>
      <c r="AS20" s="168">
        <f t="shared" si="4"/>
        <v>0</v>
      </c>
      <c r="AT20" s="168">
        <f t="shared" si="12"/>
        <v>0</v>
      </c>
      <c r="AU20" s="157"/>
      <c r="AV20" s="167"/>
      <c r="AW20" s="168" t="str">
        <f t="shared" si="13"/>
        <v xml:space="preserve"> </v>
      </c>
      <c r="AX20" s="168">
        <f t="shared" si="5"/>
        <v>0</v>
      </c>
      <c r="AY20" s="168">
        <f t="shared" si="14"/>
        <v>0</v>
      </c>
      <c r="BA20" s="167"/>
      <c r="BB20" s="168" t="str">
        <f t="shared" si="15"/>
        <v xml:space="preserve"> </v>
      </c>
      <c r="BC20" s="168">
        <f t="shared" si="6"/>
        <v>0</v>
      </c>
      <c r="BD20" s="168">
        <f t="shared" si="16"/>
        <v>0</v>
      </c>
      <c r="BF20" s="167"/>
      <c r="BG20" s="168" t="str">
        <f t="shared" si="17"/>
        <v xml:space="preserve"> </v>
      </c>
      <c r="BH20" s="168">
        <f t="shared" si="7"/>
        <v>0</v>
      </c>
      <c r="BI20" s="168">
        <f t="shared" si="18"/>
        <v>0</v>
      </c>
      <c r="BK20" s="167"/>
      <c r="BL20" s="168" t="str">
        <f t="shared" si="19"/>
        <v xml:space="preserve"> </v>
      </c>
      <c r="BM20" s="168">
        <f t="shared" si="8"/>
        <v>0</v>
      </c>
      <c r="BN20" s="168">
        <f t="shared" si="20"/>
        <v>0</v>
      </c>
    </row>
    <row r="21" spans="1:66" ht="45" hidden="1" x14ac:dyDescent="0.25">
      <c r="A21" t="s">
        <v>69</v>
      </c>
      <c r="B21">
        <v>2</v>
      </c>
      <c r="C21" t="s">
        <v>69</v>
      </c>
      <c r="D21">
        <v>0</v>
      </c>
      <c r="E21">
        <v>1</v>
      </c>
      <c r="F21">
        <v>1</v>
      </c>
      <c r="G21">
        <v>0</v>
      </c>
      <c r="H21">
        <v>0</v>
      </c>
      <c r="I21">
        <v>4</v>
      </c>
      <c r="J21">
        <v>0</v>
      </c>
      <c r="K21">
        <v>0</v>
      </c>
      <c r="L21" s="92" t="s">
        <v>76</v>
      </c>
      <c r="M21" s="93" t="s">
        <v>6</v>
      </c>
      <c r="N21" s="94" t="s">
        <v>6</v>
      </c>
      <c r="O21" s="95" t="s">
        <v>155</v>
      </c>
      <c r="P21" s="96" t="s">
        <v>72</v>
      </c>
      <c r="Q21" s="97" t="s">
        <v>138</v>
      </c>
      <c r="R21" s="98" t="s">
        <v>139</v>
      </c>
      <c r="S21" s="99" t="s">
        <v>81</v>
      </c>
      <c r="T21" s="1"/>
      <c r="U21" s="125">
        <f t="shared" si="9"/>
        <v>32.927587730774654</v>
      </c>
      <c r="V21" s="101" t="s">
        <v>9</v>
      </c>
      <c r="W21" s="1">
        <f t="shared" si="10"/>
        <v>41.696204343479941</v>
      </c>
      <c r="X21" s="2">
        <f t="shared" si="11"/>
        <v>0</v>
      </c>
      <c r="Y21" s="102" t="s">
        <v>74</v>
      </c>
      <c r="Z21" t="s">
        <v>74</v>
      </c>
      <c r="AA21" s="103">
        <v>22.26</v>
      </c>
      <c r="AB21" s="104">
        <v>0</v>
      </c>
      <c r="AC21" s="105" t="s">
        <v>70</v>
      </c>
      <c r="AD21" t="s">
        <v>70</v>
      </c>
      <c r="AE21" s="57" t="s">
        <v>88</v>
      </c>
      <c r="AF21" s="106">
        <v>7098</v>
      </c>
      <c r="AG21" s="3">
        <v>117.51</v>
      </c>
      <c r="AH21" s="4">
        <v>0.26290000000000002</v>
      </c>
      <c r="AJ21" s="107"/>
      <c r="AL21" s="108"/>
      <c r="AM21" s="5">
        <v>22.26</v>
      </c>
      <c r="AN21" s="6">
        <v>148.4</v>
      </c>
      <c r="AP21">
        <v>42.78</v>
      </c>
      <c r="AQ21" s="167"/>
      <c r="AR21" s="168" t="str">
        <f t="shared" ref="AR21" si="21">IF(AQ21*$W21&gt;0,ROUND(AQ21*$W21,2)," ")</f>
        <v xml:space="preserve"> </v>
      </c>
      <c r="AS21" s="168">
        <f t="shared" si="4"/>
        <v>0</v>
      </c>
      <c r="AT21" s="168">
        <f t="shared" si="12"/>
        <v>0</v>
      </c>
      <c r="AU21" s="157"/>
      <c r="AV21" s="167"/>
      <c r="AW21" s="168" t="str">
        <f t="shared" si="13"/>
        <v xml:space="preserve"> </v>
      </c>
      <c r="AX21" s="168">
        <f t="shared" si="5"/>
        <v>0</v>
      </c>
      <c r="AY21" s="168">
        <f t="shared" si="14"/>
        <v>0</v>
      </c>
      <c r="BA21" s="167"/>
      <c r="BB21" s="168" t="str">
        <f t="shared" si="15"/>
        <v xml:space="preserve"> </v>
      </c>
      <c r="BC21" s="168">
        <f t="shared" si="6"/>
        <v>0</v>
      </c>
      <c r="BD21" s="168">
        <f t="shared" si="16"/>
        <v>0</v>
      </c>
      <c r="BF21" s="167"/>
      <c r="BG21" s="168" t="str">
        <f t="shared" si="17"/>
        <v xml:space="preserve"> </v>
      </c>
      <c r="BH21" s="168">
        <f t="shared" si="7"/>
        <v>0</v>
      </c>
      <c r="BI21" s="168">
        <f t="shared" si="18"/>
        <v>0</v>
      </c>
      <c r="BK21" s="167"/>
      <c r="BL21" s="168" t="str">
        <f t="shared" si="19"/>
        <v xml:space="preserve"> </v>
      </c>
      <c r="BM21" s="168">
        <f t="shared" si="8"/>
        <v>0</v>
      </c>
      <c r="BN21" s="168">
        <f t="shared" si="20"/>
        <v>0</v>
      </c>
    </row>
    <row r="22" spans="1:66" ht="30" x14ac:dyDescent="0.25">
      <c r="A22" t="s">
        <v>69</v>
      </c>
      <c r="B22">
        <v>2</v>
      </c>
      <c r="C22" t="s">
        <v>69</v>
      </c>
      <c r="D22">
        <v>0</v>
      </c>
      <c r="E22">
        <v>1</v>
      </c>
      <c r="F22">
        <v>1</v>
      </c>
      <c r="G22">
        <v>0</v>
      </c>
      <c r="H22">
        <v>0</v>
      </c>
      <c r="I22">
        <v>5</v>
      </c>
      <c r="J22">
        <v>0</v>
      </c>
      <c r="K22">
        <v>0</v>
      </c>
      <c r="L22" s="92" t="s">
        <v>76</v>
      </c>
      <c r="M22" s="93" t="s">
        <v>6</v>
      </c>
      <c r="N22" s="94" t="s">
        <v>6</v>
      </c>
      <c r="O22" s="95" t="s">
        <v>156</v>
      </c>
      <c r="P22" s="96" t="s">
        <v>72</v>
      </c>
      <c r="Q22" s="97" t="s">
        <v>140</v>
      </c>
      <c r="R22" s="98" t="s">
        <v>329</v>
      </c>
      <c r="S22" s="99" t="s">
        <v>81</v>
      </c>
      <c r="T22" s="1">
        <v>12</v>
      </c>
      <c r="U22" s="125">
        <f t="shared" si="9"/>
        <v>12.923193034121235</v>
      </c>
      <c r="V22" s="101" t="s">
        <v>9</v>
      </c>
      <c r="W22" s="1">
        <f t="shared" si="10"/>
        <v>16.364639339107718</v>
      </c>
      <c r="X22" s="2">
        <f t="shared" si="11"/>
        <v>196.38</v>
      </c>
      <c r="Y22" s="102" t="s">
        <v>74</v>
      </c>
      <c r="Z22" t="s">
        <v>74</v>
      </c>
      <c r="AA22" s="103">
        <v>173.92</v>
      </c>
      <c r="AB22" s="104">
        <v>0</v>
      </c>
      <c r="AC22" s="105" t="s">
        <v>70</v>
      </c>
      <c r="AD22" t="s">
        <v>70</v>
      </c>
      <c r="AE22" s="57" t="s">
        <v>89</v>
      </c>
      <c r="AF22" s="106">
        <v>7059</v>
      </c>
      <c r="AG22" s="3">
        <v>202.52</v>
      </c>
      <c r="AH22" s="4">
        <v>0.26290000000000002</v>
      </c>
      <c r="AJ22" s="107"/>
      <c r="AL22" s="108"/>
      <c r="AM22" s="5">
        <v>173.92</v>
      </c>
      <c r="AN22" s="6">
        <v>255.76</v>
      </c>
      <c r="AP22">
        <v>16.79</v>
      </c>
      <c r="AQ22" s="167"/>
      <c r="AR22" s="168" t="str">
        <f>IF(AQ22*$W22&gt;0,ROUND(AQ22*$W22,2)," ")</f>
        <v xml:space="preserve"> </v>
      </c>
      <c r="AS22" s="168">
        <f t="shared" ref="AS22:AS26" si="22">IF(AQ22&gt;0,AQ22,0)</f>
        <v>0</v>
      </c>
      <c r="AT22" s="168">
        <f>ROUND(AS22*$W22,2)</f>
        <v>0</v>
      </c>
      <c r="AU22" s="157"/>
      <c r="AV22" s="167"/>
      <c r="AW22" s="168" t="str">
        <f>IF(AV22*$W22&gt;0,ROUND(AV22*$W22,2)," ")</f>
        <v xml:space="preserve"> </v>
      </c>
      <c r="AX22" s="168">
        <f t="shared" ref="AX22:AX26" si="23">AS22+AV22</f>
        <v>0</v>
      </c>
      <c r="AY22" s="168">
        <f>ROUND(AX22*$W22,2)</f>
        <v>0</v>
      </c>
      <c r="BA22" s="167"/>
      <c r="BB22" s="168" t="str">
        <f>IF(BA22*$W22&gt;0,ROUND(BA22*$W22,2)," ")</f>
        <v xml:space="preserve"> </v>
      </c>
      <c r="BC22" s="168">
        <f t="shared" ref="BC22:BC26" si="24">AX22+BA22</f>
        <v>0</v>
      </c>
      <c r="BD22" s="168">
        <f>ROUND(BC22*$W22,2)</f>
        <v>0</v>
      </c>
      <c r="BF22" s="167"/>
      <c r="BG22" s="168" t="str">
        <f>IF(BF22*$W22&gt;0,ROUND(BF22*$W22,2)," ")</f>
        <v xml:space="preserve"> </v>
      </c>
      <c r="BH22" s="168">
        <f t="shared" ref="BH22:BH26" si="25">BC22+BF22</f>
        <v>0</v>
      </c>
      <c r="BI22" s="168">
        <f>ROUND(BH22*$W22,2)</f>
        <v>0</v>
      </c>
      <c r="BK22" s="167"/>
      <c r="BL22" s="168" t="str">
        <f>IF(BK22*$W22&gt;0,ROUND(BK22*$W22,2)," ")</f>
        <v xml:space="preserve"> </v>
      </c>
      <c r="BM22" s="168">
        <f t="shared" ref="BM22:BM26" si="26">BH22+BK22</f>
        <v>0</v>
      </c>
      <c r="BN22" s="168">
        <f>ROUND(BM22*$W22,2)</f>
        <v>0</v>
      </c>
    </row>
    <row r="23" spans="1:66" ht="30" hidden="1" x14ac:dyDescent="0.25">
      <c r="A23" t="s">
        <v>69</v>
      </c>
      <c r="B23">
        <v>2</v>
      </c>
      <c r="C23" t="s">
        <v>69</v>
      </c>
      <c r="D23">
        <v>0</v>
      </c>
      <c r="E23">
        <v>1</v>
      </c>
      <c r="F23">
        <v>1</v>
      </c>
      <c r="G23">
        <v>0</v>
      </c>
      <c r="H23">
        <v>0</v>
      </c>
      <c r="I23">
        <v>6</v>
      </c>
      <c r="J23">
        <v>0</v>
      </c>
      <c r="K23">
        <v>0</v>
      </c>
      <c r="L23" s="92" t="s">
        <v>76</v>
      </c>
      <c r="M23" s="93" t="s">
        <v>6</v>
      </c>
      <c r="N23" s="94" t="s">
        <v>6</v>
      </c>
      <c r="O23" s="95" t="s">
        <v>157</v>
      </c>
      <c r="P23" s="96" t="s">
        <v>72</v>
      </c>
      <c r="Q23" s="97" t="s">
        <v>141</v>
      </c>
      <c r="R23" s="98" t="s">
        <v>142</v>
      </c>
      <c r="S23" s="99" t="s">
        <v>81</v>
      </c>
      <c r="T23" s="1"/>
      <c r="U23" s="125">
        <f t="shared" si="9"/>
        <v>7.3428982457127203</v>
      </c>
      <c r="V23" s="101" t="s">
        <v>9</v>
      </c>
      <c r="W23" s="1">
        <f t="shared" si="10"/>
        <v>9.298312048546018</v>
      </c>
      <c r="X23" s="2">
        <f t="shared" si="11"/>
        <v>0</v>
      </c>
      <c r="Y23" s="102" t="s">
        <v>74</v>
      </c>
      <c r="Z23" t="s">
        <v>74</v>
      </c>
      <c r="AA23" s="103">
        <v>14.77</v>
      </c>
      <c r="AB23" s="104">
        <v>0</v>
      </c>
      <c r="AC23" s="105" t="s">
        <v>70</v>
      </c>
      <c r="AD23" t="s">
        <v>70</v>
      </c>
      <c r="AE23" s="57" t="s">
        <v>90</v>
      </c>
      <c r="AF23" s="106">
        <v>7062</v>
      </c>
      <c r="AG23" s="3">
        <v>12.99</v>
      </c>
      <c r="AH23" s="4">
        <v>0.26290000000000002</v>
      </c>
      <c r="AJ23" s="107"/>
      <c r="AL23" s="108"/>
      <c r="AM23" s="5">
        <v>14.77</v>
      </c>
      <c r="AN23" s="6">
        <v>16.41</v>
      </c>
      <c r="AP23">
        <v>9.5399999999999991</v>
      </c>
      <c r="AQ23" s="167"/>
      <c r="AR23" s="168" t="str">
        <f>IF(AQ23*$W23&gt;0,ROUND(AQ23*$W23,2)," ")</f>
        <v xml:space="preserve"> </v>
      </c>
      <c r="AS23" s="168">
        <f t="shared" si="22"/>
        <v>0</v>
      </c>
      <c r="AT23" s="168">
        <f t="shared" ref="AT23:AT26" si="27">ROUND(AS23*$W23,2)</f>
        <v>0</v>
      </c>
      <c r="AU23" s="157"/>
      <c r="AV23" s="167"/>
      <c r="AW23" s="168" t="str">
        <f t="shared" ref="AW23:AW26" si="28">IF(AV23*$W23&gt;0,ROUND(AV23*$W23,2)," ")</f>
        <v xml:space="preserve"> </v>
      </c>
      <c r="AX23" s="168">
        <f t="shared" si="23"/>
        <v>0</v>
      </c>
      <c r="AY23" s="168">
        <f t="shared" ref="AY23:AY26" si="29">ROUND(AX23*$W23,2)</f>
        <v>0</v>
      </c>
      <c r="BA23" s="167"/>
      <c r="BB23" s="168" t="str">
        <f t="shared" ref="BB23:BB26" si="30">IF(BA23*$W23&gt;0,ROUND(BA23*$W23,2)," ")</f>
        <v xml:space="preserve"> </v>
      </c>
      <c r="BC23" s="168">
        <f t="shared" si="24"/>
        <v>0</v>
      </c>
      <c r="BD23" s="168">
        <f t="shared" ref="BD23:BD26" si="31">ROUND(BC23*$W23,2)</f>
        <v>0</v>
      </c>
      <c r="BF23" s="167"/>
      <c r="BG23" s="168" t="str">
        <f t="shared" ref="BG23:BG26" si="32">IF(BF23*$W23&gt;0,ROUND(BF23*$W23,2)," ")</f>
        <v xml:space="preserve"> </v>
      </c>
      <c r="BH23" s="168">
        <f t="shared" si="25"/>
        <v>0</v>
      </c>
      <c r="BI23" s="168">
        <f t="shared" ref="BI23:BI26" si="33">ROUND(BH23*$W23,2)</f>
        <v>0</v>
      </c>
      <c r="BK23" s="167"/>
      <c r="BL23" s="168" t="str">
        <f t="shared" ref="BL23:BL26" si="34">IF(BK23*$W23&gt;0,ROUND(BK23*$W23,2)," ")</f>
        <v xml:space="preserve"> </v>
      </c>
      <c r="BM23" s="168">
        <f t="shared" si="26"/>
        <v>0</v>
      </c>
      <c r="BN23" s="168">
        <f t="shared" ref="BN23:BN26" si="35">ROUND(BM23*$W23,2)</f>
        <v>0</v>
      </c>
    </row>
    <row r="24" spans="1:66" ht="30" hidden="1" x14ac:dyDescent="0.25">
      <c r="A24" t="s">
        <v>69</v>
      </c>
      <c r="B24">
        <v>2</v>
      </c>
      <c r="C24" t="s">
        <v>69</v>
      </c>
      <c r="D24">
        <v>0</v>
      </c>
      <c r="E24">
        <v>1</v>
      </c>
      <c r="F24">
        <v>1</v>
      </c>
      <c r="G24">
        <v>0</v>
      </c>
      <c r="H24">
        <v>0</v>
      </c>
      <c r="I24">
        <v>2</v>
      </c>
      <c r="J24">
        <v>0</v>
      </c>
      <c r="K24">
        <v>0</v>
      </c>
      <c r="L24" s="92" t="s">
        <v>76</v>
      </c>
      <c r="M24" s="93" t="s">
        <v>6</v>
      </c>
      <c r="N24" s="94" t="s">
        <v>6</v>
      </c>
      <c r="O24" s="95" t="s">
        <v>158</v>
      </c>
      <c r="P24" s="96" t="s">
        <v>72</v>
      </c>
      <c r="Q24" s="97" t="s">
        <v>143</v>
      </c>
      <c r="R24" s="98" t="s">
        <v>144</v>
      </c>
      <c r="S24" s="99" t="s">
        <v>145</v>
      </c>
      <c r="T24" s="1"/>
      <c r="U24" s="125">
        <f t="shared" si="9"/>
        <v>181.36342910244113</v>
      </c>
      <c r="V24" s="101" t="s">
        <v>9</v>
      </c>
      <c r="W24" s="1">
        <f t="shared" si="10"/>
        <v>229.66051027242119</v>
      </c>
      <c r="X24" s="2">
        <f t="shared" ref="X24:X26" si="36">ROUND(W24*T24,2)</f>
        <v>0</v>
      </c>
      <c r="Y24" s="102" t="s">
        <v>74</v>
      </c>
      <c r="Z24" t="s">
        <v>74</v>
      </c>
      <c r="AA24" s="103">
        <v>28.77</v>
      </c>
      <c r="AB24" s="104">
        <v>0</v>
      </c>
      <c r="AC24" s="105" t="s">
        <v>70</v>
      </c>
      <c r="AD24" t="s">
        <v>70</v>
      </c>
      <c r="AE24" s="57" t="s">
        <v>83</v>
      </c>
      <c r="AF24" s="106">
        <v>7075</v>
      </c>
      <c r="AG24" s="3">
        <v>10.85</v>
      </c>
      <c r="AH24" s="4">
        <v>0.26290000000000002</v>
      </c>
      <c r="AJ24" s="107"/>
      <c r="AL24" s="108"/>
      <c r="AM24" s="5">
        <v>28.77</v>
      </c>
      <c r="AN24" s="6">
        <v>13.7</v>
      </c>
      <c r="AP24">
        <v>235.63</v>
      </c>
      <c r="AQ24" s="167"/>
      <c r="AR24" s="168" t="str">
        <f>IF(AQ24*$W24&gt;0,ROUND(AQ24*$W24,2)," ")</f>
        <v xml:space="preserve"> </v>
      </c>
      <c r="AS24" s="168">
        <f t="shared" si="22"/>
        <v>0</v>
      </c>
      <c r="AT24" s="168">
        <f t="shared" si="27"/>
        <v>0</v>
      </c>
      <c r="AU24" s="157"/>
      <c r="AV24" s="167"/>
      <c r="AW24" s="168" t="str">
        <f t="shared" si="28"/>
        <v xml:space="preserve"> </v>
      </c>
      <c r="AX24" s="168">
        <f t="shared" si="23"/>
        <v>0</v>
      </c>
      <c r="AY24" s="168">
        <f t="shared" si="29"/>
        <v>0</v>
      </c>
      <c r="BA24" s="167"/>
      <c r="BB24" s="168" t="str">
        <f t="shared" si="30"/>
        <v xml:space="preserve"> </v>
      </c>
      <c r="BC24" s="168">
        <f t="shared" si="24"/>
        <v>0</v>
      </c>
      <c r="BD24" s="168">
        <f t="shared" si="31"/>
        <v>0</v>
      </c>
      <c r="BF24" s="167"/>
      <c r="BG24" s="168" t="str">
        <f t="shared" si="32"/>
        <v xml:space="preserve"> </v>
      </c>
      <c r="BH24" s="168">
        <f t="shared" si="25"/>
        <v>0</v>
      </c>
      <c r="BI24" s="168">
        <f t="shared" si="33"/>
        <v>0</v>
      </c>
      <c r="BK24" s="167"/>
      <c r="BL24" s="168" t="str">
        <f t="shared" si="34"/>
        <v xml:space="preserve"> </v>
      </c>
      <c r="BM24" s="168">
        <f t="shared" si="26"/>
        <v>0</v>
      </c>
      <c r="BN24" s="168">
        <f t="shared" si="35"/>
        <v>0</v>
      </c>
    </row>
    <row r="25" spans="1:66" ht="30" hidden="1" x14ac:dyDescent="0.25">
      <c r="A25" t="s">
        <v>69</v>
      </c>
      <c r="B25">
        <v>2</v>
      </c>
      <c r="C25" t="s">
        <v>69</v>
      </c>
      <c r="D25">
        <v>0</v>
      </c>
      <c r="E25">
        <v>1</v>
      </c>
      <c r="F25">
        <v>1</v>
      </c>
      <c r="G25">
        <v>0</v>
      </c>
      <c r="H25">
        <v>0</v>
      </c>
      <c r="I25">
        <v>3</v>
      </c>
      <c r="J25">
        <v>0</v>
      </c>
      <c r="K25">
        <v>0</v>
      </c>
      <c r="L25" s="92" t="s">
        <v>76</v>
      </c>
      <c r="M25" s="93" t="s">
        <v>6</v>
      </c>
      <c r="N25" s="94" t="s">
        <v>6</v>
      </c>
      <c r="O25" s="95" t="s">
        <v>159</v>
      </c>
      <c r="P25" s="96" t="s">
        <v>72</v>
      </c>
      <c r="Q25" s="97" t="s">
        <v>146</v>
      </c>
      <c r="R25" s="98" t="s">
        <v>147</v>
      </c>
      <c r="S25" s="99" t="s">
        <v>92</v>
      </c>
      <c r="T25" s="1"/>
      <c r="U25" s="125">
        <f t="shared" si="9"/>
        <v>4.3872662474384185</v>
      </c>
      <c r="V25" s="101" t="s">
        <v>9</v>
      </c>
      <c r="W25" s="1">
        <f t="shared" si="10"/>
        <v>5.5555952491312697</v>
      </c>
      <c r="X25" s="2">
        <f t="shared" si="36"/>
        <v>0</v>
      </c>
      <c r="Y25" s="102" t="s">
        <v>74</v>
      </c>
      <c r="Z25" t="s">
        <v>74</v>
      </c>
      <c r="AA25" s="103">
        <v>427.14</v>
      </c>
      <c r="AB25" s="104">
        <v>0</v>
      </c>
      <c r="AC25" s="105" t="s">
        <v>70</v>
      </c>
      <c r="AD25" t="s">
        <v>70</v>
      </c>
      <c r="AE25" s="57" t="s">
        <v>87</v>
      </c>
      <c r="AF25" s="106">
        <v>7054</v>
      </c>
      <c r="AG25" s="3">
        <v>64.42</v>
      </c>
      <c r="AH25" s="4">
        <v>0.26290000000000002</v>
      </c>
      <c r="AJ25" s="107"/>
      <c r="AL25" s="108"/>
      <c r="AM25" s="5">
        <v>427.14</v>
      </c>
      <c r="AN25" s="6">
        <v>81.36</v>
      </c>
      <c r="AP25">
        <v>5.7</v>
      </c>
      <c r="AQ25" s="167"/>
      <c r="AR25" s="168" t="str">
        <f t="shared" ref="AR25:AR26" si="37">IF(AQ25*$W25&gt;0,ROUND(AQ25*$W25,2)," ")</f>
        <v xml:space="preserve"> </v>
      </c>
      <c r="AS25" s="168">
        <f t="shared" si="22"/>
        <v>0</v>
      </c>
      <c r="AT25" s="168">
        <f t="shared" si="27"/>
        <v>0</v>
      </c>
      <c r="AU25" s="157"/>
      <c r="AV25" s="167"/>
      <c r="AW25" s="168" t="str">
        <f t="shared" si="28"/>
        <v xml:space="preserve"> </v>
      </c>
      <c r="AX25" s="168">
        <f t="shared" si="23"/>
        <v>0</v>
      </c>
      <c r="AY25" s="168">
        <f t="shared" si="29"/>
        <v>0</v>
      </c>
      <c r="BA25" s="167"/>
      <c r="BB25" s="168" t="str">
        <f t="shared" si="30"/>
        <v xml:space="preserve"> </v>
      </c>
      <c r="BC25" s="168">
        <f t="shared" si="24"/>
        <v>0</v>
      </c>
      <c r="BD25" s="168">
        <f t="shared" si="31"/>
        <v>0</v>
      </c>
      <c r="BF25" s="167"/>
      <c r="BG25" s="168" t="str">
        <f t="shared" si="32"/>
        <v xml:space="preserve"> </v>
      </c>
      <c r="BH25" s="168">
        <f t="shared" si="25"/>
        <v>0</v>
      </c>
      <c r="BI25" s="168">
        <f t="shared" si="33"/>
        <v>0</v>
      </c>
      <c r="BK25" s="167"/>
      <c r="BL25" s="168" t="str">
        <f t="shared" si="34"/>
        <v xml:space="preserve"> </v>
      </c>
      <c r="BM25" s="168">
        <f t="shared" si="26"/>
        <v>0</v>
      </c>
      <c r="BN25" s="168">
        <f t="shared" si="35"/>
        <v>0</v>
      </c>
    </row>
    <row r="26" spans="1:66" ht="75" hidden="1" x14ac:dyDescent="0.25">
      <c r="A26" t="s">
        <v>69</v>
      </c>
      <c r="B26">
        <v>2</v>
      </c>
      <c r="C26" t="s">
        <v>69</v>
      </c>
      <c r="D26">
        <v>0</v>
      </c>
      <c r="E26">
        <v>1</v>
      </c>
      <c r="F26">
        <v>1</v>
      </c>
      <c r="G26">
        <v>0</v>
      </c>
      <c r="H26">
        <v>0</v>
      </c>
      <c r="I26">
        <v>4</v>
      </c>
      <c r="J26">
        <v>0</v>
      </c>
      <c r="K26">
        <v>0</v>
      </c>
      <c r="L26" s="92" t="s">
        <v>76</v>
      </c>
      <c r="M26" s="93" t="s">
        <v>6</v>
      </c>
      <c r="N26" s="94" t="s">
        <v>6</v>
      </c>
      <c r="O26" s="95" t="s">
        <v>160</v>
      </c>
      <c r="P26" s="96" t="s">
        <v>148</v>
      </c>
      <c r="Q26" s="97" t="s">
        <v>149</v>
      </c>
      <c r="R26" s="98" t="s">
        <v>150</v>
      </c>
      <c r="S26" s="99" t="s">
        <v>151</v>
      </c>
      <c r="T26" s="1"/>
      <c r="U26" s="125">
        <f t="shared" si="9"/>
        <v>20.781787487866193</v>
      </c>
      <c r="V26" s="101" t="s">
        <v>9</v>
      </c>
      <c r="W26" s="1">
        <f t="shared" si="10"/>
        <v>26.315977495884962</v>
      </c>
      <c r="X26" s="2">
        <f t="shared" si="36"/>
        <v>0</v>
      </c>
      <c r="Y26" s="102" t="s">
        <v>74</v>
      </c>
      <c r="Z26" t="s">
        <v>74</v>
      </c>
      <c r="AA26" s="103">
        <v>22.26</v>
      </c>
      <c r="AB26" s="104">
        <v>0</v>
      </c>
      <c r="AC26" s="105" t="s">
        <v>70</v>
      </c>
      <c r="AD26" t="s">
        <v>70</v>
      </c>
      <c r="AE26" s="57" t="s">
        <v>88</v>
      </c>
      <c r="AF26" s="106">
        <v>7098</v>
      </c>
      <c r="AG26" s="3">
        <v>117.51</v>
      </c>
      <c r="AH26" s="4">
        <v>0.26290000000000002</v>
      </c>
      <c r="AJ26" s="107"/>
      <c r="AL26" s="108"/>
      <c r="AM26" s="5">
        <v>22.26</v>
      </c>
      <c r="AN26" s="6">
        <v>148.4</v>
      </c>
      <c r="AP26">
        <v>27</v>
      </c>
      <c r="AQ26" s="167"/>
      <c r="AR26" s="168" t="str">
        <f t="shared" si="37"/>
        <v xml:space="preserve"> </v>
      </c>
      <c r="AS26" s="168">
        <f t="shared" si="22"/>
        <v>0</v>
      </c>
      <c r="AT26" s="168">
        <f t="shared" si="27"/>
        <v>0</v>
      </c>
      <c r="AU26" s="157"/>
      <c r="AV26" s="167"/>
      <c r="AW26" s="168" t="str">
        <f t="shared" si="28"/>
        <v xml:space="preserve"> </v>
      </c>
      <c r="AX26" s="168">
        <f t="shared" si="23"/>
        <v>0</v>
      </c>
      <c r="AY26" s="168">
        <f t="shared" si="29"/>
        <v>0</v>
      </c>
      <c r="BA26" s="167"/>
      <c r="BB26" s="168" t="str">
        <f t="shared" si="30"/>
        <v xml:space="preserve"> </v>
      </c>
      <c r="BC26" s="168">
        <f t="shared" si="24"/>
        <v>0</v>
      </c>
      <c r="BD26" s="168">
        <f t="shared" si="31"/>
        <v>0</v>
      </c>
      <c r="BF26" s="167"/>
      <c r="BG26" s="168" t="str">
        <f t="shared" si="32"/>
        <v xml:space="preserve"> </v>
      </c>
      <c r="BH26" s="168">
        <f t="shared" si="25"/>
        <v>0</v>
      </c>
      <c r="BI26" s="168">
        <f t="shared" si="33"/>
        <v>0</v>
      </c>
      <c r="BK26" s="167"/>
      <c r="BL26" s="168" t="str">
        <f t="shared" si="34"/>
        <v xml:space="preserve"> </v>
      </c>
      <c r="BM26" s="168">
        <f t="shared" si="26"/>
        <v>0</v>
      </c>
      <c r="BN26" s="168">
        <f t="shared" si="35"/>
        <v>0</v>
      </c>
    </row>
    <row r="27" spans="1:66" x14ac:dyDescent="0.25">
      <c r="A27">
        <v>2</v>
      </c>
      <c r="B27">
        <v>2</v>
      </c>
      <c r="C27">
        <v>2</v>
      </c>
      <c r="D27">
        <v>6</v>
      </c>
      <c r="E27">
        <v>1</v>
      </c>
      <c r="F27">
        <v>2</v>
      </c>
      <c r="G27">
        <v>0</v>
      </c>
      <c r="H27">
        <v>0</v>
      </c>
      <c r="I27">
        <v>0</v>
      </c>
      <c r="J27">
        <v>20</v>
      </c>
      <c r="K27">
        <v>6</v>
      </c>
      <c r="L27" s="92" t="s">
        <v>76</v>
      </c>
      <c r="M27" s="93" t="s">
        <v>3</v>
      </c>
      <c r="N27" s="94" t="s">
        <v>3</v>
      </c>
      <c r="O27" s="95" t="s">
        <v>91</v>
      </c>
      <c r="P27" s="96" t="s">
        <v>72</v>
      </c>
      <c r="Q27" s="97"/>
      <c r="R27" s="98" t="s">
        <v>184</v>
      </c>
      <c r="S27" s="99" t="s">
        <v>71</v>
      </c>
      <c r="T27" s="1">
        <v>0</v>
      </c>
      <c r="U27" s="125">
        <v>0</v>
      </c>
      <c r="V27" s="101" t="s">
        <v>9</v>
      </c>
      <c r="W27" s="1">
        <v>0</v>
      </c>
      <c r="X27" s="2">
        <f>SUM(X28:X35)</f>
        <v>53775.11</v>
      </c>
      <c r="Y27" s="102" t="s">
        <v>74</v>
      </c>
      <c r="Z27" t="s">
        <v>70</v>
      </c>
      <c r="AA27" s="103">
        <v>6227.4900000000007</v>
      </c>
      <c r="AB27" s="104">
        <v>0</v>
      </c>
      <c r="AC27" s="105" t="s">
        <v>70</v>
      </c>
      <c r="AD27">
        <v>3</v>
      </c>
      <c r="AE27" s="57" t="b">
        <v>0</v>
      </c>
      <c r="AF27" s="106" t="s">
        <v>73</v>
      </c>
      <c r="AG27" s="3">
        <v>0</v>
      </c>
      <c r="AH27" s="4">
        <v>0.26290000000000002</v>
      </c>
      <c r="AJ27" s="107"/>
      <c r="AL27" s="108"/>
      <c r="AM27" s="5">
        <v>6227.49</v>
      </c>
      <c r="AN27" s="6">
        <v>0</v>
      </c>
      <c r="AP27">
        <v>0</v>
      </c>
      <c r="AQ27" s="169"/>
      <c r="AR27" s="170">
        <f>SUM(AR28:AR35)</f>
        <v>0</v>
      </c>
      <c r="AS27" s="171">
        <f>AT27/$X27</f>
        <v>0</v>
      </c>
      <c r="AT27" s="170">
        <f>SUM(AT28:AT35)</f>
        <v>0</v>
      </c>
      <c r="AU27" s="157"/>
      <c r="AV27" s="169"/>
      <c r="AW27" s="170">
        <f>SUM(AW28:AW35)</f>
        <v>0</v>
      </c>
      <c r="AX27" s="171">
        <f>AY27/$X27</f>
        <v>0</v>
      </c>
      <c r="AY27" s="170">
        <f>SUM(AY28:AY35)</f>
        <v>0</v>
      </c>
      <c r="BA27" s="169"/>
      <c r="BB27" s="170">
        <f>SUM(BB28:BB35)</f>
        <v>0</v>
      </c>
      <c r="BC27" s="171">
        <f>BD27/$X27</f>
        <v>0</v>
      </c>
      <c r="BD27" s="170">
        <f>SUM(BD28:BD35)</f>
        <v>0</v>
      </c>
      <c r="BF27" s="169"/>
      <c r="BG27" s="170">
        <f>SUM(BG28:BG35)</f>
        <v>0</v>
      </c>
      <c r="BH27" s="171">
        <f>BI27/$X27</f>
        <v>0</v>
      </c>
      <c r="BI27" s="170">
        <f>SUM(BI28:BI35)</f>
        <v>0</v>
      </c>
      <c r="BK27" s="169"/>
      <c r="BL27" s="170">
        <f>SUM(BL28:BL35)</f>
        <v>0</v>
      </c>
      <c r="BM27" s="171">
        <f>BN27/$X27</f>
        <v>0</v>
      </c>
      <c r="BN27" s="170">
        <f>SUM(BN28:BN35)</f>
        <v>0</v>
      </c>
    </row>
    <row r="28" spans="1:66" ht="30" x14ac:dyDescent="0.25">
      <c r="A28" t="s">
        <v>69</v>
      </c>
      <c r="B28">
        <v>2</v>
      </c>
      <c r="C28" t="s">
        <v>69</v>
      </c>
      <c r="D28">
        <v>0</v>
      </c>
      <c r="E28">
        <v>1</v>
      </c>
      <c r="F28">
        <v>2</v>
      </c>
      <c r="G28">
        <v>0</v>
      </c>
      <c r="H28">
        <v>0</v>
      </c>
      <c r="I28">
        <v>1</v>
      </c>
      <c r="J28">
        <v>0</v>
      </c>
      <c r="K28">
        <v>0</v>
      </c>
      <c r="L28" s="92" t="s">
        <v>76</v>
      </c>
      <c r="M28" s="93" t="s">
        <v>6</v>
      </c>
      <c r="N28" s="94" t="s">
        <v>6</v>
      </c>
      <c r="O28" s="95" t="s">
        <v>177</v>
      </c>
      <c r="P28" s="96" t="s">
        <v>103</v>
      </c>
      <c r="Q28" s="97" t="s">
        <v>162</v>
      </c>
      <c r="R28" s="98" t="s">
        <v>163</v>
      </c>
      <c r="S28" s="99" t="s">
        <v>92</v>
      </c>
      <c r="T28" s="1">
        <v>80</v>
      </c>
      <c r="U28" s="125">
        <f t="shared" si="9"/>
        <v>7.0042320792437902</v>
      </c>
      <c r="V28" s="101" t="s">
        <v>9</v>
      </c>
      <c r="W28" s="1">
        <f t="shared" ref="W28:W90" si="38">(U28*(1+$V$8))</f>
        <v>8.8694590819464114</v>
      </c>
      <c r="X28" s="2">
        <f t="shared" ref="X28:X34" si="39">ROUND(W28*T28,2)</f>
        <v>709.56</v>
      </c>
      <c r="Y28" s="102" t="s">
        <v>74</v>
      </c>
      <c r="Z28" t="s">
        <v>74</v>
      </c>
      <c r="AA28" s="103">
        <v>724.43</v>
      </c>
      <c r="AB28" s="104">
        <v>0</v>
      </c>
      <c r="AC28" s="105" t="s">
        <v>70</v>
      </c>
      <c r="AD28" t="s">
        <v>70</v>
      </c>
      <c r="AE28" s="57" t="s">
        <v>93</v>
      </c>
      <c r="AF28" s="106">
        <v>2805</v>
      </c>
      <c r="AG28" s="3">
        <v>76.48</v>
      </c>
      <c r="AH28" s="4">
        <v>0.26290000000000002</v>
      </c>
      <c r="AI28" s="61" t="s">
        <v>355</v>
      </c>
      <c r="AJ28" s="107"/>
      <c r="AL28" s="108"/>
      <c r="AM28" s="5">
        <v>724.43</v>
      </c>
      <c r="AN28" s="6">
        <v>96.59</v>
      </c>
      <c r="AP28">
        <v>9.1</v>
      </c>
      <c r="AQ28" s="167"/>
      <c r="AR28" s="168" t="str">
        <f t="shared" ref="AR28:AR35" si="40">IF(AQ28*$W28&gt;0,ROUND(AQ28*$W28,2)," ")</f>
        <v xml:space="preserve"> </v>
      </c>
      <c r="AS28" s="168">
        <f t="shared" ref="AS28:AS35" si="41">IF(AQ28&gt;0,AQ28,0)</f>
        <v>0</v>
      </c>
      <c r="AT28" s="168">
        <f t="shared" ref="AT28:AT35" si="42">ROUND(AS28*$W28,2)</f>
        <v>0</v>
      </c>
      <c r="AU28" s="157"/>
      <c r="AV28" s="167"/>
      <c r="AW28" s="168" t="str">
        <f t="shared" ref="AW28:AW35" si="43">IF(AV28*$W28&gt;0,ROUND(AV28*$W28,2)," ")</f>
        <v xml:space="preserve"> </v>
      </c>
      <c r="AX28" s="168">
        <f t="shared" ref="AX28:AX35" si="44">AS28+AV28</f>
        <v>0</v>
      </c>
      <c r="AY28" s="168">
        <f t="shared" ref="AY28:AY35" si="45">ROUND(AX28*$W28,2)</f>
        <v>0</v>
      </c>
      <c r="BA28" s="167"/>
      <c r="BB28" s="168" t="str">
        <f t="shared" ref="BB28:BB35" si="46">IF(BA28*$W28&gt;0,ROUND(BA28*$W28,2)," ")</f>
        <v xml:space="preserve"> </v>
      </c>
      <c r="BC28" s="168">
        <f t="shared" ref="BC28:BC35" si="47">AX28+BA28</f>
        <v>0</v>
      </c>
      <c r="BD28" s="168">
        <f t="shared" ref="BD28:BD35" si="48">ROUND(BC28*$W28,2)</f>
        <v>0</v>
      </c>
      <c r="BF28" s="167"/>
      <c r="BG28" s="168" t="str">
        <f t="shared" ref="BG28:BG35" si="49">IF(BF28*$W28&gt;0,ROUND(BF28*$W28,2)," ")</f>
        <v xml:space="preserve"> </v>
      </c>
      <c r="BH28" s="168">
        <f t="shared" ref="BH28:BH35" si="50">BC28+BF28</f>
        <v>0</v>
      </c>
      <c r="BI28" s="168">
        <f t="shared" ref="BI28:BI35" si="51">ROUND(BH28*$W28,2)</f>
        <v>0</v>
      </c>
      <c r="BK28" s="167"/>
      <c r="BL28" s="168" t="str">
        <f t="shared" ref="BL28:BL35" si="52">IF(BK28*$W28&gt;0,ROUND(BK28*$W28,2)," ")</f>
        <v xml:space="preserve"> </v>
      </c>
      <c r="BM28" s="168">
        <f t="shared" ref="BM28:BM35" si="53">BH28+BK28</f>
        <v>0</v>
      </c>
      <c r="BN28" s="168">
        <f t="shared" ref="BN28:BN35" si="54">ROUND(BM28*$W28,2)</f>
        <v>0</v>
      </c>
    </row>
    <row r="29" spans="1:66" ht="60" x14ac:dyDescent="0.25">
      <c r="A29" t="s">
        <v>69</v>
      </c>
      <c r="B29">
        <v>2</v>
      </c>
      <c r="C29" t="s">
        <v>69</v>
      </c>
      <c r="D29">
        <v>0</v>
      </c>
      <c r="E29">
        <v>1</v>
      </c>
      <c r="F29">
        <v>2</v>
      </c>
      <c r="G29">
        <v>0</v>
      </c>
      <c r="H29">
        <v>0</v>
      </c>
      <c r="I29">
        <v>2</v>
      </c>
      <c r="J29">
        <v>0</v>
      </c>
      <c r="K29">
        <v>0</v>
      </c>
      <c r="L29" s="92" t="s">
        <v>76</v>
      </c>
      <c r="M29" s="93" t="s">
        <v>6</v>
      </c>
      <c r="N29" s="94" t="s">
        <v>6</v>
      </c>
      <c r="O29" s="95" t="s">
        <v>178</v>
      </c>
      <c r="P29" s="96" t="s">
        <v>103</v>
      </c>
      <c r="Q29" s="97" t="s">
        <v>164</v>
      </c>
      <c r="R29" s="98" t="s">
        <v>165</v>
      </c>
      <c r="S29" s="99" t="s">
        <v>166</v>
      </c>
      <c r="T29" s="1">
        <f>(17.7/6)*9*4</f>
        <v>106.19999999999999</v>
      </c>
      <c r="U29" s="125">
        <f t="shared" si="9"/>
        <v>8.2049575785427269</v>
      </c>
      <c r="V29" s="101" t="s">
        <v>9</v>
      </c>
      <c r="W29" s="1">
        <f t="shared" si="38"/>
        <v>10.389937781708655</v>
      </c>
      <c r="X29" s="2">
        <f t="shared" si="39"/>
        <v>1103.4100000000001</v>
      </c>
      <c r="Y29" s="102" t="s">
        <v>74</v>
      </c>
      <c r="Z29" t="s">
        <v>74</v>
      </c>
      <c r="AA29" s="103">
        <v>3029.21</v>
      </c>
      <c r="AB29" s="104">
        <v>0</v>
      </c>
      <c r="AC29" s="105" t="s">
        <v>70</v>
      </c>
      <c r="AD29" t="s">
        <v>70</v>
      </c>
      <c r="AE29" s="57" t="s">
        <v>94</v>
      </c>
      <c r="AF29" s="106">
        <v>5975</v>
      </c>
      <c r="AG29" s="3">
        <v>89.17</v>
      </c>
      <c r="AH29" s="4">
        <v>0.26290000000000002</v>
      </c>
      <c r="AI29" s="61" t="s">
        <v>358</v>
      </c>
      <c r="AJ29" s="107"/>
      <c r="AL29" s="108"/>
      <c r="AM29" s="5">
        <v>3029.21</v>
      </c>
      <c r="AN29" s="6">
        <v>112.61</v>
      </c>
      <c r="AP29">
        <v>10.66</v>
      </c>
      <c r="AQ29" s="167"/>
      <c r="AR29" s="168" t="str">
        <f t="shared" si="40"/>
        <v xml:space="preserve"> </v>
      </c>
      <c r="AS29" s="168">
        <f t="shared" si="41"/>
        <v>0</v>
      </c>
      <c r="AT29" s="168">
        <f t="shared" si="42"/>
        <v>0</v>
      </c>
      <c r="AU29" s="157"/>
      <c r="AV29" s="167"/>
      <c r="AW29" s="168" t="str">
        <f t="shared" si="43"/>
        <v xml:space="preserve"> </v>
      </c>
      <c r="AX29" s="168">
        <f t="shared" si="44"/>
        <v>0</v>
      </c>
      <c r="AY29" s="168">
        <f t="shared" si="45"/>
        <v>0</v>
      </c>
      <c r="BA29" s="167"/>
      <c r="BB29" s="168" t="str">
        <f t="shared" si="46"/>
        <v xml:space="preserve"> </v>
      </c>
      <c r="BC29" s="168">
        <f t="shared" si="47"/>
        <v>0</v>
      </c>
      <c r="BD29" s="168">
        <f t="shared" si="48"/>
        <v>0</v>
      </c>
      <c r="BF29" s="167"/>
      <c r="BG29" s="168" t="str">
        <f t="shared" si="49"/>
        <v xml:space="preserve"> </v>
      </c>
      <c r="BH29" s="168">
        <f t="shared" si="50"/>
        <v>0</v>
      </c>
      <c r="BI29" s="168">
        <f t="shared" si="51"/>
        <v>0</v>
      </c>
      <c r="BK29" s="167"/>
      <c r="BL29" s="168" t="str">
        <f t="shared" si="52"/>
        <v xml:space="preserve"> </v>
      </c>
      <c r="BM29" s="168">
        <f t="shared" si="53"/>
        <v>0</v>
      </c>
      <c r="BN29" s="168">
        <f t="shared" si="54"/>
        <v>0</v>
      </c>
    </row>
    <row r="30" spans="1:66" ht="60" x14ac:dyDescent="0.25">
      <c r="A30" t="s">
        <v>69</v>
      </c>
      <c r="B30">
        <v>2</v>
      </c>
      <c r="C30" t="s">
        <v>69</v>
      </c>
      <c r="D30">
        <v>0</v>
      </c>
      <c r="E30">
        <v>1</v>
      </c>
      <c r="F30">
        <v>2</v>
      </c>
      <c r="G30">
        <v>0</v>
      </c>
      <c r="H30">
        <v>0</v>
      </c>
      <c r="I30">
        <v>3</v>
      </c>
      <c r="J30">
        <v>0</v>
      </c>
      <c r="K30">
        <v>0</v>
      </c>
      <c r="L30" s="92" t="s">
        <v>76</v>
      </c>
      <c r="M30" s="93" t="s">
        <v>6</v>
      </c>
      <c r="N30" s="94" t="s">
        <v>6</v>
      </c>
      <c r="O30" s="95" t="s">
        <v>179</v>
      </c>
      <c r="P30" s="96" t="s">
        <v>103</v>
      </c>
      <c r="Q30" s="97" t="s">
        <v>167</v>
      </c>
      <c r="R30" s="98" t="s">
        <v>168</v>
      </c>
      <c r="S30" s="99" t="s">
        <v>166</v>
      </c>
      <c r="T30" s="1">
        <f>(15.5/6)*4*2*3+(15.5/6)*3*3</f>
        <v>85.25</v>
      </c>
      <c r="U30" s="125">
        <f t="shared" si="9"/>
        <v>9.9906519108334511</v>
      </c>
      <c r="V30" s="101" t="s">
        <v>9</v>
      </c>
      <c r="W30" s="1">
        <f t="shared" si="38"/>
        <v>12.6511625146884</v>
      </c>
      <c r="X30" s="2">
        <f t="shared" ref="X30:X31" si="55">ROUND(W30*T30,2)</f>
        <v>1078.51</v>
      </c>
      <c r="Y30" s="102" t="s">
        <v>74</v>
      </c>
      <c r="Z30" t="s">
        <v>74</v>
      </c>
      <c r="AA30" s="103">
        <v>294.29000000000002</v>
      </c>
      <c r="AB30" s="104">
        <v>0</v>
      </c>
      <c r="AC30" s="105" t="s">
        <v>70</v>
      </c>
      <c r="AD30" t="s">
        <v>70</v>
      </c>
      <c r="AE30" s="57" t="s">
        <v>95</v>
      </c>
      <c r="AF30" s="106">
        <v>6501</v>
      </c>
      <c r="AG30" s="3">
        <v>8.66</v>
      </c>
      <c r="AH30" s="4">
        <v>0.26290000000000002</v>
      </c>
      <c r="AI30" s="61" t="s">
        <v>354</v>
      </c>
      <c r="AJ30" s="107"/>
      <c r="AL30" s="108"/>
      <c r="AM30" s="5">
        <v>294.29000000000002</v>
      </c>
      <c r="AN30" s="6">
        <v>10.94</v>
      </c>
      <c r="AP30">
        <v>12.98</v>
      </c>
      <c r="AQ30" s="167"/>
      <c r="AR30" s="168" t="str">
        <f t="shared" si="40"/>
        <v xml:space="preserve"> </v>
      </c>
      <c r="AS30" s="168">
        <f t="shared" si="41"/>
        <v>0</v>
      </c>
      <c r="AT30" s="168">
        <f t="shared" si="42"/>
        <v>0</v>
      </c>
      <c r="AU30" s="157"/>
      <c r="AV30" s="167"/>
      <c r="AW30" s="168" t="str">
        <f t="shared" si="43"/>
        <v xml:space="preserve"> </v>
      </c>
      <c r="AX30" s="168">
        <f t="shared" si="44"/>
        <v>0</v>
      </c>
      <c r="AY30" s="168">
        <f t="shared" si="45"/>
        <v>0</v>
      </c>
      <c r="BA30" s="167"/>
      <c r="BB30" s="168" t="str">
        <f t="shared" si="46"/>
        <v xml:space="preserve"> </v>
      </c>
      <c r="BC30" s="168">
        <f t="shared" si="47"/>
        <v>0</v>
      </c>
      <c r="BD30" s="168">
        <f t="shared" si="48"/>
        <v>0</v>
      </c>
      <c r="BF30" s="167"/>
      <c r="BG30" s="168" t="str">
        <f t="shared" si="49"/>
        <v xml:space="preserve"> </v>
      </c>
      <c r="BH30" s="168">
        <f t="shared" si="50"/>
        <v>0</v>
      </c>
      <c r="BI30" s="168">
        <f t="shared" si="51"/>
        <v>0</v>
      </c>
      <c r="BK30" s="167"/>
      <c r="BL30" s="168" t="str">
        <f t="shared" si="52"/>
        <v xml:space="preserve"> </v>
      </c>
      <c r="BM30" s="168">
        <f t="shared" si="53"/>
        <v>0</v>
      </c>
      <c r="BN30" s="168">
        <f t="shared" si="54"/>
        <v>0</v>
      </c>
    </row>
    <row r="31" spans="1:66" ht="30" hidden="1" x14ac:dyDescent="0.25">
      <c r="A31" t="s">
        <v>69</v>
      </c>
      <c r="B31">
        <v>2</v>
      </c>
      <c r="C31" t="s">
        <v>69</v>
      </c>
      <c r="D31">
        <v>0</v>
      </c>
      <c r="E31">
        <v>1</v>
      </c>
      <c r="F31">
        <v>2</v>
      </c>
      <c r="G31">
        <v>0</v>
      </c>
      <c r="H31">
        <v>0</v>
      </c>
      <c r="I31">
        <v>4</v>
      </c>
      <c r="J31">
        <v>0</v>
      </c>
      <c r="K31">
        <v>0</v>
      </c>
      <c r="L31" s="92" t="s">
        <v>76</v>
      </c>
      <c r="M31" s="93" t="s">
        <v>6</v>
      </c>
      <c r="N31" s="94" t="s">
        <v>6</v>
      </c>
      <c r="O31" s="95" t="s">
        <v>180</v>
      </c>
      <c r="P31" s="96" t="s">
        <v>72</v>
      </c>
      <c r="Q31" s="97" t="s">
        <v>169</v>
      </c>
      <c r="R31" s="98" t="s">
        <v>170</v>
      </c>
      <c r="S31" s="99" t="s">
        <v>81</v>
      </c>
      <c r="T31" s="1"/>
      <c r="U31" s="125">
        <f t="shared" si="9"/>
        <v>53.901799176861836</v>
      </c>
      <c r="V31" s="101" t="s">
        <v>9</v>
      </c>
      <c r="W31" s="1">
        <f t="shared" si="38"/>
        <v>68.255848297660137</v>
      </c>
      <c r="X31" s="2">
        <f t="shared" si="55"/>
        <v>0</v>
      </c>
      <c r="Y31" s="102" t="s">
        <v>74</v>
      </c>
      <c r="Z31" t="s">
        <v>74</v>
      </c>
      <c r="AA31" s="103">
        <v>2081.25</v>
      </c>
      <c r="AB31" s="104">
        <v>0</v>
      </c>
      <c r="AC31" s="105" t="s">
        <v>70</v>
      </c>
      <c r="AD31" t="s">
        <v>70</v>
      </c>
      <c r="AE31" s="57" t="s">
        <v>96</v>
      </c>
      <c r="AF31" s="106">
        <v>6543</v>
      </c>
      <c r="AG31" s="3">
        <v>61.26</v>
      </c>
      <c r="AH31" s="4">
        <v>0.26290000000000002</v>
      </c>
      <c r="AJ31" s="107"/>
      <c r="AL31" s="108"/>
      <c r="AM31" s="5">
        <v>2081.25</v>
      </c>
      <c r="AN31" s="6">
        <v>77.37</v>
      </c>
      <c r="AP31">
        <v>70.03</v>
      </c>
      <c r="AQ31" s="167"/>
      <c r="AR31" s="168" t="str">
        <f t="shared" si="40"/>
        <v xml:space="preserve"> </v>
      </c>
      <c r="AS31" s="168">
        <f t="shared" si="41"/>
        <v>0</v>
      </c>
      <c r="AT31" s="168">
        <f t="shared" si="42"/>
        <v>0</v>
      </c>
      <c r="AU31" s="157"/>
      <c r="AV31" s="167"/>
      <c r="AW31" s="168" t="str">
        <f t="shared" si="43"/>
        <v xml:space="preserve"> </v>
      </c>
      <c r="AX31" s="168">
        <f t="shared" si="44"/>
        <v>0</v>
      </c>
      <c r="AY31" s="168">
        <f t="shared" si="45"/>
        <v>0</v>
      </c>
      <c r="BA31" s="167"/>
      <c r="BB31" s="168" t="str">
        <f t="shared" si="46"/>
        <v xml:space="preserve"> </v>
      </c>
      <c r="BC31" s="168">
        <f t="shared" si="47"/>
        <v>0</v>
      </c>
      <c r="BD31" s="168">
        <f t="shared" si="48"/>
        <v>0</v>
      </c>
      <c r="BF31" s="167"/>
      <c r="BG31" s="168" t="str">
        <f t="shared" si="49"/>
        <v xml:space="preserve"> </v>
      </c>
      <c r="BH31" s="168">
        <f t="shared" si="50"/>
        <v>0</v>
      </c>
      <c r="BI31" s="168">
        <f t="shared" si="51"/>
        <v>0</v>
      </c>
      <c r="BK31" s="167"/>
      <c r="BL31" s="168" t="str">
        <f t="shared" si="52"/>
        <v xml:space="preserve"> </v>
      </c>
      <c r="BM31" s="168">
        <f t="shared" si="53"/>
        <v>0</v>
      </c>
      <c r="BN31" s="168">
        <f t="shared" si="54"/>
        <v>0</v>
      </c>
    </row>
    <row r="32" spans="1:66" ht="30" hidden="1" x14ac:dyDescent="0.25">
      <c r="A32" t="s">
        <v>69</v>
      </c>
      <c r="B32">
        <v>2</v>
      </c>
      <c r="C32" t="s">
        <v>69</v>
      </c>
      <c r="D32">
        <v>0</v>
      </c>
      <c r="E32">
        <v>1</v>
      </c>
      <c r="F32">
        <v>2</v>
      </c>
      <c r="G32">
        <v>0</v>
      </c>
      <c r="H32">
        <v>0</v>
      </c>
      <c r="I32">
        <v>3</v>
      </c>
      <c r="J32">
        <v>0</v>
      </c>
      <c r="K32">
        <v>0</v>
      </c>
      <c r="L32" s="92" t="s">
        <v>76</v>
      </c>
      <c r="M32" s="93" t="s">
        <v>6</v>
      </c>
      <c r="N32" s="94" t="s">
        <v>6</v>
      </c>
      <c r="O32" s="95" t="s">
        <v>181</v>
      </c>
      <c r="P32" s="96" t="s">
        <v>72</v>
      </c>
      <c r="Q32" s="97" t="s">
        <v>171</v>
      </c>
      <c r="R32" s="98" t="s">
        <v>172</v>
      </c>
      <c r="S32" s="99" t="s">
        <v>92</v>
      </c>
      <c r="T32" s="1"/>
      <c r="U32" s="125">
        <f t="shared" si="9"/>
        <v>58.12742929939462</v>
      </c>
      <c r="V32" s="101" t="s">
        <v>9</v>
      </c>
      <c r="W32" s="1">
        <f t="shared" si="38"/>
        <v>73.606763721823413</v>
      </c>
      <c r="X32" s="2">
        <f t="shared" si="39"/>
        <v>0</v>
      </c>
      <c r="Y32" s="102" t="s">
        <v>74</v>
      </c>
      <c r="Z32" t="s">
        <v>74</v>
      </c>
      <c r="AA32" s="103">
        <v>294.29000000000002</v>
      </c>
      <c r="AB32" s="104">
        <v>0</v>
      </c>
      <c r="AC32" s="105" t="s">
        <v>70</v>
      </c>
      <c r="AD32" t="s">
        <v>70</v>
      </c>
      <c r="AE32" s="57" t="s">
        <v>95</v>
      </c>
      <c r="AF32" s="106">
        <v>6501</v>
      </c>
      <c r="AG32" s="3">
        <v>8.66</v>
      </c>
      <c r="AH32" s="4">
        <v>0.26290000000000002</v>
      </c>
      <c r="AJ32" s="107"/>
      <c r="AL32" s="108"/>
      <c r="AM32" s="5">
        <v>294.29000000000002</v>
      </c>
      <c r="AN32" s="6">
        <v>10.94</v>
      </c>
      <c r="AP32">
        <v>75.52</v>
      </c>
      <c r="AQ32" s="167"/>
      <c r="AR32" s="168" t="str">
        <f t="shared" si="40"/>
        <v xml:space="preserve"> </v>
      </c>
      <c r="AS32" s="168">
        <f t="shared" si="41"/>
        <v>0</v>
      </c>
      <c r="AT32" s="168">
        <f t="shared" si="42"/>
        <v>0</v>
      </c>
      <c r="AU32" s="157"/>
      <c r="AV32" s="167"/>
      <c r="AW32" s="168" t="str">
        <f t="shared" si="43"/>
        <v xml:space="preserve"> </v>
      </c>
      <c r="AX32" s="168">
        <f t="shared" si="44"/>
        <v>0</v>
      </c>
      <c r="AY32" s="168">
        <f t="shared" si="45"/>
        <v>0</v>
      </c>
      <c r="BA32" s="167"/>
      <c r="BB32" s="168" t="str">
        <f t="shared" si="46"/>
        <v xml:space="preserve"> </v>
      </c>
      <c r="BC32" s="168">
        <f t="shared" si="47"/>
        <v>0</v>
      </c>
      <c r="BD32" s="168">
        <f t="shared" si="48"/>
        <v>0</v>
      </c>
      <c r="BF32" s="167"/>
      <c r="BG32" s="168" t="str">
        <f t="shared" si="49"/>
        <v xml:space="preserve"> </v>
      </c>
      <c r="BH32" s="168">
        <f t="shared" si="50"/>
        <v>0</v>
      </c>
      <c r="BI32" s="168">
        <f t="shared" si="51"/>
        <v>0</v>
      </c>
      <c r="BK32" s="167"/>
      <c r="BL32" s="168" t="str">
        <f t="shared" si="52"/>
        <v xml:space="preserve"> </v>
      </c>
      <c r="BM32" s="168">
        <f t="shared" si="53"/>
        <v>0</v>
      </c>
      <c r="BN32" s="168">
        <f t="shared" si="54"/>
        <v>0</v>
      </c>
    </row>
    <row r="33" spans="1:66" ht="75" x14ac:dyDescent="0.25">
      <c r="A33" t="s">
        <v>69</v>
      </c>
      <c r="B33">
        <v>2</v>
      </c>
      <c r="C33" t="s">
        <v>69</v>
      </c>
      <c r="D33">
        <v>0</v>
      </c>
      <c r="E33">
        <v>1</v>
      </c>
      <c r="F33">
        <v>2</v>
      </c>
      <c r="G33">
        <v>0</v>
      </c>
      <c r="H33">
        <v>0</v>
      </c>
      <c r="I33">
        <v>4</v>
      </c>
      <c r="J33">
        <v>0</v>
      </c>
      <c r="K33">
        <v>0</v>
      </c>
      <c r="L33" s="92" t="s">
        <v>76</v>
      </c>
      <c r="M33" s="93" t="s">
        <v>6</v>
      </c>
      <c r="N33" s="94" t="s">
        <v>6</v>
      </c>
      <c r="O33" s="95" t="s">
        <v>182</v>
      </c>
      <c r="P33" s="96" t="s">
        <v>103</v>
      </c>
      <c r="Q33" s="97" t="s">
        <v>173</v>
      </c>
      <c r="R33" s="98" t="s">
        <v>174</v>
      </c>
      <c r="S33" s="99" t="s">
        <v>81</v>
      </c>
      <c r="T33" s="1">
        <f>(5*2.8*2+9*(5.7+6.8)+5*5.6)-65+2.6*4+10</f>
        <v>123.9</v>
      </c>
      <c r="U33" s="125">
        <f t="shared" si="9"/>
        <v>174.41307573149922</v>
      </c>
      <c r="V33" s="101" t="s">
        <v>9</v>
      </c>
      <c r="W33" s="1">
        <f t="shared" si="38"/>
        <v>220.85927779879745</v>
      </c>
      <c r="X33" s="2">
        <f t="shared" si="39"/>
        <v>27364.46</v>
      </c>
      <c r="Y33" s="102" t="s">
        <v>74</v>
      </c>
      <c r="Z33" t="s">
        <v>74</v>
      </c>
      <c r="AA33" s="103">
        <v>2081.25</v>
      </c>
      <c r="AB33" s="104">
        <v>0</v>
      </c>
      <c r="AC33" s="105" t="s">
        <v>70</v>
      </c>
      <c r="AD33" t="s">
        <v>70</v>
      </c>
      <c r="AE33" s="57" t="s">
        <v>96</v>
      </c>
      <c r="AF33" s="106">
        <v>6543</v>
      </c>
      <c r="AG33" s="3">
        <v>61.26</v>
      </c>
      <c r="AH33" s="4">
        <v>0.26290000000000002</v>
      </c>
      <c r="AI33" s="61" t="s">
        <v>356</v>
      </c>
      <c r="AJ33" s="107"/>
      <c r="AL33" s="108"/>
      <c r="AM33" s="5">
        <v>2081.25</v>
      </c>
      <c r="AN33" s="6">
        <v>77.37</v>
      </c>
      <c r="AP33">
        <v>226.6</v>
      </c>
      <c r="AQ33" s="167"/>
      <c r="AR33" s="168" t="str">
        <f t="shared" si="40"/>
        <v xml:space="preserve"> </v>
      </c>
      <c r="AS33" s="168">
        <f t="shared" si="41"/>
        <v>0</v>
      </c>
      <c r="AT33" s="168">
        <f t="shared" si="42"/>
        <v>0</v>
      </c>
      <c r="AU33" s="157"/>
      <c r="AV33" s="167"/>
      <c r="AW33" s="168" t="str">
        <f t="shared" si="43"/>
        <v xml:space="preserve"> </v>
      </c>
      <c r="AX33" s="168">
        <f t="shared" si="44"/>
        <v>0</v>
      </c>
      <c r="AY33" s="168">
        <f t="shared" si="45"/>
        <v>0</v>
      </c>
      <c r="BA33" s="167"/>
      <c r="BB33" s="168" t="str">
        <f t="shared" si="46"/>
        <v xml:space="preserve"> </v>
      </c>
      <c r="BC33" s="168">
        <f t="shared" si="47"/>
        <v>0</v>
      </c>
      <c r="BD33" s="168">
        <f t="shared" si="48"/>
        <v>0</v>
      </c>
      <c r="BF33" s="167"/>
      <c r="BG33" s="168" t="str">
        <f t="shared" si="49"/>
        <v xml:space="preserve"> </v>
      </c>
      <c r="BH33" s="168">
        <f t="shared" si="50"/>
        <v>0</v>
      </c>
      <c r="BI33" s="168">
        <f t="shared" si="51"/>
        <v>0</v>
      </c>
      <c r="BK33" s="167"/>
      <c r="BL33" s="168" t="str">
        <f t="shared" si="52"/>
        <v xml:space="preserve"> </v>
      </c>
      <c r="BM33" s="168">
        <f t="shared" si="53"/>
        <v>0</v>
      </c>
      <c r="BN33" s="168">
        <f t="shared" si="54"/>
        <v>0</v>
      </c>
    </row>
    <row r="34" spans="1:66" ht="45" x14ac:dyDescent="0.25">
      <c r="A34" t="s">
        <v>69</v>
      </c>
      <c r="B34">
        <v>2</v>
      </c>
      <c r="C34" t="s">
        <v>69</v>
      </c>
      <c r="D34">
        <v>0</v>
      </c>
      <c r="E34">
        <v>1</v>
      </c>
      <c r="F34">
        <v>2</v>
      </c>
      <c r="G34">
        <v>0</v>
      </c>
      <c r="H34">
        <v>0</v>
      </c>
      <c r="I34">
        <v>5</v>
      </c>
      <c r="J34">
        <v>0</v>
      </c>
      <c r="K34">
        <v>0</v>
      </c>
      <c r="L34" s="92" t="s">
        <v>76</v>
      </c>
      <c r="M34" s="93" t="s">
        <v>6</v>
      </c>
      <c r="N34" s="94" t="s">
        <v>6</v>
      </c>
      <c r="O34" s="95" t="s">
        <v>183</v>
      </c>
      <c r="P34" s="96" t="s">
        <v>72</v>
      </c>
      <c r="Q34" s="97" t="s">
        <v>175</v>
      </c>
      <c r="R34" s="98" t="s">
        <v>176</v>
      </c>
      <c r="S34" s="99" t="s">
        <v>81</v>
      </c>
      <c r="T34" s="1">
        <f>23*2.6*2</f>
        <v>119.60000000000001</v>
      </c>
      <c r="U34" s="125">
        <f t="shared" si="9"/>
        <v>155.29383124266232</v>
      </c>
      <c r="V34" s="101" t="s">
        <v>9</v>
      </c>
      <c r="W34" s="1">
        <f t="shared" si="38"/>
        <v>196.64857850258329</v>
      </c>
      <c r="X34" s="2">
        <f t="shared" si="39"/>
        <v>23519.17</v>
      </c>
      <c r="Y34" s="102" t="s">
        <v>74</v>
      </c>
      <c r="Z34" t="s">
        <v>74</v>
      </c>
      <c r="AA34" s="103">
        <v>98.31</v>
      </c>
      <c r="AB34" s="104">
        <v>0</v>
      </c>
      <c r="AC34" s="105" t="s">
        <v>70</v>
      </c>
      <c r="AD34" t="s">
        <v>70</v>
      </c>
      <c r="AE34" s="57" t="s">
        <v>97</v>
      </c>
      <c r="AF34" s="106">
        <v>6453</v>
      </c>
      <c r="AG34" s="3">
        <v>57.24</v>
      </c>
      <c r="AH34" s="4">
        <v>0.26290000000000002</v>
      </c>
      <c r="AI34" s="61" t="s">
        <v>357</v>
      </c>
      <c r="AJ34" s="107"/>
      <c r="AL34" s="108"/>
      <c r="AM34" s="5">
        <v>98.31</v>
      </c>
      <c r="AN34" s="6">
        <v>72.290000000000006</v>
      </c>
      <c r="AP34">
        <v>201.76</v>
      </c>
      <c r="AQ34" s="167"/>
      <c r="AR34" s="168" t="str">
        <f t="shared" si="40"/>
        <v xml:space="preserve"> </v>
      </c>
      <c r="AS34" s="168">
        <f t="shared" si="41"/>
        <v>0</v>
      </c>
      <c r="AT34" s="168">
        <f t="shared" si="42"/>
        <v>0</v>
      </c>
      <c r="AU34" s="157"/>
      <c r="AV34" s="167"/>
      <c r="AW34" s="168" t="str">
        <f t="shared" si="43"/>
        <v xml:space="preserve"> </v>
      </c>
      <c r="AX34" s="168">
        <f t="shared" si="44"/>
        <v>0</v>
      </c>
      <c r="AY34" s="168">
        <f t="shared" si="45"/>
        <v>0</v>
      </c>
      <c r="BA34" s="167"/>
      <c r="BB34" s="168" t="str">
        <f t="shared" si="46"/>
        <v xml:space="preserve"> </v>
      </c>
      <c r="BC34" s="168">
        <f t="shared" si="47"/>
        <v>0</v>
      </c>
      <c r="BD34" s="168">
        <f t="shared" si="48"/>
        <v>0</v>
      </c>
      <c r="BF34" s="167"/>
      <c r="BG34" s="168" t="str">
        <f t="shared" si="49"/>
        <v xml:space="preserve"> </v>
      </c>
      <c r="BH34" s="168">
        <f t="shared" si="50"/>
        <v>0</v>
      </c>
      <c r="BI34" s="168">
        <f t="shared" si="51"/>
        <v>0</v>
      </c>
      <c r="BK34" s="167"/>
      <c r="BL34" s="168" t="str">
        <f t="shared" si="52"/>
        <v xml:space="preserve"> </v>
      </c>
      <c r="BM34" s="168">
        <f t="shared" si="53"/>
        <v>0</v>
      </c>
      <c r="BN34" s="168">
        <f t="shared" si="54"/>
        <v>0</v>
      </c>
    </row>
    <row r="35" spans="1:66" ht="45" hidden="1" x14ac:dyDescent="0.25">
      <c r="A35" t="s">
        <v>69</v>
      </c>
      <c r="B35">
        <v>2</v>
      </c>
      <c r="C35" t="s">
        <v>69</v>
      </c>
      <c r="D35">
        <v>0</v>
      </c>
      <c r="E35">
        <v>1</v>
      </c>
      <c r="F35">
        <v>2</v>
      </c>
      <c r="G35">
        <v>0</v>
      </c>
      <c r="H35">
        <v>0</v>
      </c>
      <c r="I35">
        <v>4</v>
      </c>
      <c r="J35">
        <v>0</v>
      </c>
      <c r="K35">
        <v>0</v>
      </c>
      <c r="L35" s="92" t="s">
        <v>76</v>
      </c>
      <c r="M35" s="93" t="s">
        <v>6</v>
      </c>
      <c r="N35" s="94" t="s">
        <v>6</v>
      </c>
      <c r="O35" s="95" t="s">
        <v>282</v>
      </c>
      <c r="P35" s="96" t="s">
        <v>72</v>
      </c>
      <c r="Q35" s="97" t="s">
        <v>137</v>
      </c>
      <c r="R35" s="98" t="s">
        <v>283</v>
      </c>
      <c r="S35" s="99" t="s">
        <v>202</v>
      </c>
      <c r="T35" s="1"/>
      <c r="U35" s="125">
        <f t="shared" si="9"/>
        <v>3.4020555813469842</v>
      </c>
      <c r="V35" s="101" t="s">
        <v>9</v>
      </c>
      <c r="W35" s="1">
        <f t="shared" si="38"/>
        <v>4.3080229826596863</v>
      </c>
      <c r="X35" s="2">
        <f t="shared" ref="X35" si="56">ROUND(W35*T35,2)</f>
        <v>0</v>
      </c>
      <c r="Y35" s="102" t="s">
        <v>74</v>
      </c>
      <c r="Z35" t="s">
        <v>74</v>
      </c>
      <c r="AA35" s="103">
        <v>2081.25</v>
      </c>
      <c r="AB35" s="104">
        <v>0</v>
      </c>
      <c r="AC35" s="105" t="s">
        <v>70</v>
      </c>
      <c r="AD35" t="s">
        <v>70</v>
      </c>
      <c r="AE35" s="57" t="s">
        <v>96</v>
      </c>
      <c r="AF35" s="106">
        <v>6543</v>
      </c>
      <c r="AG35" s="3">
        <v>61.26</v>
      </c>
      <c r="AH35" s="4">
        <v>0.26290000000000002</v>
      </c>
      <c r="AJ35" s="107"/>
      <c r="AL35" s="108"/>
      <c r="AM35" s="5">
        <v>2081.25</v>
      </c>
      <c r="AN35" s="6">
        <v>77.37</v>
      </c>
      <c r="AP35">
        <v>4.42</v>
      </c>
      <c r="AQ35" s="167"/>
      <c r="AR35" s="168" t="str">
        <f t="shared" si="40"/>
        <v xml:space="preserve"> </v>
      </c>
      <c r="AS35" s="168">
        <f t="shared" si="41"/>
        <v>0</v>
      </c>
      <c r="AT35" s="168">
        <f t="shared" si="42"/>
        <v>0</v>
      </c>
      <c r="AU35" s="157"/>
      <c r="AV35" s="167"/>
      <c r="AW35" s="168" t="str">
        <f t="shared" si="43"/>
        <v xml:space="preserve"> </v>
      </c>
      <c r="AX35" s="168">
        <f t="shared" si="44"/>
        <v>0</v>
      </c>
      <c r="AY35" s="168">
        <f t="shared" si="45"/>
        <v>0</v>
      </c>
      <c r="BA35" s="167"/>
      <c r="BB35" s="168" t="str">
        <f t="shared" si="46"/>
        <v xml:space="preserve"> </v>
      </c>
      <c r="BC35" s="168">
        <f t="shared" si="47"/>
        <v>0</v>
      </c>
      <c r="BD35" s="168">
        <f t="shared" si="48"/>
        <v>0</v>
      </c>
      <c r="BF35" s="167"/>
      <c r="BG35" s="168" t="str">
        <f t="shared" si="49"/>
        <v xml:space="preserve"> </v>
      </c>
      <c r="BH35" s="168">
        <f t="shared" si="50"/>
        <v>0</v>
      </c>
      <c r="BI35" s="168">
        <f t="shared" si="51"/>
        <v>0</v>
      </c>
      <c r="BK35" s="167"/>
      <c r="BL35" s="168" t="str">
        <f t="shared" si="52"/>
        <v xml:space="preserve"> </v>
      </c>
      <c r="BM35" s="168">
        <f t="shared" si="53"/>
        <v>0</v>
      </c>
      <c r="BN35" s="168">
        <f t="shared" si="54"/>
        <v>0</v>
      </c>
    </row>
    <row r="36" spans="1:66" x14ac:dyDescent="0.25">
      <c r="A36">
        <v>2</v>
      </c>
      <c r="B36">
        <v>2</v>
      </c>
      <c r="C36">
        <v>2</v>
      </c>
      <c r="D36">
        <v>4</v>
      </c>
      <c r="E36">
        <v>1</v>
      </c>
      <c r="F36">
        <v>3</v>
      </c>
      <c r="G36">
        <v>0</v>
      </c>
      <c r="H36">
        <v>0</v>
      </c>
      <c r="I36">
        <v>0</v>
      </c>
      <c r="J36">
        <v>14</v>
      </c>
      <c r="K36">
        <v>4</v>
      </c>
      <c r="L36" s="92" t="s">
        <v>76</v>
      </c>
      <c r="M36" s="93" t="s">
        <v>3</v>
      </c>
      <c r="N36" s="94" t="s">
        <v>3</v>
      </c>
      <c r="O36" s="95" t="s">
        <v>98</v>
      </c>
      <c r="P36" s="96" t="s">
        <v>72</v>
      </c>
      <c r="Q36" s="97"/>
      <c r="R36" s="98" t="s">
        <v>210</v>
      </c>
      <c r="S36" s="99" t="s">
        <v>71</v>
      </c>
      <c r="T36" s="1">
        <v>0</v>
      </c>
      <c r="U36" s="125">
        <v>0</v>
      </c>
      <c r="V36" s="101" t="s">
        <v>9</v>
      </c>
      <c r="W36" s="1">
        <f t="shared" si="38"/>
        <v>0</v>
      </c>
      <c r="X36" s="2">
        <f>SUM(X37:X45)</f>
        <v>11066.029999999999</v>
      </c>
      <c r="Y36" s="102" t="s">
        <v>74</v>
      </c>
      <c r="Z36" t="s">
        <v>70</v>
      </c>
      <c r="AA36" s="103">
        <v>1693.3</v>
      </c>
      <c r="AB36" s="104">
        <v>0</v>
      </c>
      <c r="AC36" s="105" t="s">
        <v>70</v>
      </c>
      <c r="AD36">
        <v>4</v>
      </c>
      <c r="AE36" s="57" t="b">
        <v>0</v>
      </c>
      <c r="AF36" s="106" t="s">
        <v>73</v>
      </c>
      <c r="AG36" s="3">
        <v>0</v>
      </c>
      <c r="AH36" s="4">
        <v>0.26290000000000002</v>
      </c>
      <c r="AJ36" s="107"/>
      <c r="AL36" s="108"/>
      <c r="AM36" s="5">
        <v>1693.3</v>
      </c>
      <c r="AN36" s="6">
        <v>0</v>
      </c>
      <c r="AP36">
        <v>0</v>
      </c>
      <c r="AQ36" s="169"/>
      <c r="AR36" s="170">
        <f>SUM(AR37:AR45)</f>
        <v>0</v>
      </c>
      <c r="AS36" s="171">
        <f>AT36/$X36</f>
        <v>0</v>
      </c>
      <c r="AT36" s="170">
        <f>SUM(AT37:AT45)</f>
        <v>0</v>
      </c>
      <c r="AU36" s="157"/>
      <c r="AV36" s="169"/>
      <c r="AW36" s="170">
        <f>SUM(AW37:AW45)</f>
        <v>0</v>
      </c>
      <c r="AX36" s="171">
        <f>AY36/$X36</f>
        <v>0</v>
      </c>
      <c r="AY36" s="170">
        <f>SUM(AY37:AY45)</f>
        <v>0</v>
      </c>
      <c r="BA36" s="169"/>
      <c r="BB36" s="170">
        <f>SUM(BB37:BB45)</f>
        <v>0</v>
      </c>
      <c r="BC36" s="171">
        <f>BD36/$X36</f>
        <v>0</v>
      </c>
      <c r="BD36" s="170">
        <f>SUM(BD37:BD45)</f>
        <v>0</v>
      </c>
      <c r="BF36" s="169"/>
      <c r="BG36" s="170">
        <f>SUM(BG37:BG45)</f>
        <v>0</v>
      </c>
      <c r="BH36" s="171">
        <f>BI36/$X36</f>
        <v>0</v>
      </c>
      <c r="BI36" s="170">
        <f>SUM(BI37:BI45)</f>
        <v>0</v>
      </c>
      <c r="BK36" s="169"/>
      <c r="BL36" s="170">
        <f>SUM(BL37:BL45)</f>
        <v>0</v>
      </c>
      <c r="BM36" s="171">
        <f>BN36/$X36</f>
        <v>0</v>
      </c>
      <c r="BN36" s="170">
        <f>SUM(BN37:BN45)</f>
        <v>0</v>
      </c>
    </row>
    <row r="37" spans="1:66" ht="60" x14ac:dyDescent="0.25">
      <c r="A37" t="s">
        <v>69</v>
      </c>
      <c r="B37">
        <v>2</v>
      </c>
      <c r="C37" t="s">
        <v>69</v>
      </c>
      <c r="D37">
        <v>0</v>
      </c>
      <c r="E37">
        <v>1</v>
      </c>
      <c r="F37">
        <v>3</v>
      </c>
      <c r="G37">
        <v>0</v>
      </c>
      <c r="H37">
        <v>0</v>
      </c>
      <c r="I37">
        <v>1</v>
      </c>
      <c r="J37">
        <v>0</v>
      </c>
      <c r="K37">
        <v>0</v>
      </c>
      <c r="L37" s="92" t="s">
        <v>76</v>
      </c>
      <c r="M37" s="93" t="s">
        <v>6</v>
      </c>
      <c r="N37" s="94" t="s">
        <v>6</v>
      </c>
      <c r="O37" s="95" t="s">
        <v>185</v>
      </c>
      <c r="P37" s="96" t="s">
        <v>72</v>
      </c>
      <c r="Q37" s="97" t="s">
        <v>194</v>
      </c>
      <c r="R37" s="98" t="s">
        <v>195</v>
      </c>
      <c r="S37" s="99" t="s">
        <v>81</v>
      </c>
      <c r="T37" s="1">
        <f>12+9+5.6+3+1+6</f>
        <v>36.6</v>
      </c>
      <c r="U37" s="125">
        <f t="shared" si="9"/>
        <v>122.92812146989296</v>
      </c>
      <c r="V37" s="101" t="s">
        <v>9</v>
      </c>
      <c r="W37" s="1">
        <f t="shared" si="38"/>
        <v>155.66388021732544</v>
      </c>
      <c r="X37" s="2">
        <f t="shared" ref="X37:X45" si="57">ROUND(W37*T37,2)</f>
        <v>5697.3</v>
      </c>
      <c r="Y37" s="102" t="s">
        <v>74</v>
      </c>
      <c r="Z37" t="s">
        <v>74</v>
      </c>
      <c r="AA37" s="103">
        <v>1345.55</v>
      </c>
      <c r="AB37" s="104">
        <v>0</v>
      </c>
      <c r="AC37" s="105" t="s">
        <v>70</v>
      </c>
      <c r="AD37" t="s">
        <v>70</v>
      </c>
      <c r="AE37" s="57" t="s">
        <v>99</v>
      </c>
      <c r="AF37" s="106">
        <v>6700</v>
      </c>
      <c r="AG37" s="3">
        <v>84.56</v>
      </c>
      <c r="AH37" s="4">
        <v>0.26290000000000002</v>
      </c>
      <c r="AI37" s="61" t="s">
        <v>360</v>
      </c>
      <c r="AJ37" s="107"/>
      <c r="AL37" s="108"/>
      <c r="AM37" s="5">
        <v>1345.55</v>
      </c>
      <c r="AN37" s="6">
        <v>106.79</v>
      </c>
      <c r="AP37">
        <v>159.71</v>
      </c>
      <c r="AQ37" s="167"/>
      <c r="AR37" s="168" t="str">
        <f t="shared" ref="AR37:AR45" si="58">IF(AQ37*$W37&gt;0,ROUND(AQ37*$W37,2)," ")</f>
        <v xml:space="preserve"> </v>
      </c>
      <c r="AS37" s="168">
        <f t="shared" ref="AS37:AS45" si="59">IF(AQ37&gt;0,AQ37,0)</f>
        <v>0</v>
      </c>
      <c r="AT37" s="168">
        <f t="shared" ref="AT37:AT45" si="60">ROUND(AS37*$W37,2)</f>
        <v>0</v>
      </c>
      <c r="AU37" s="157"/>
      <c r="AV37" s="167"/>
      <c r="AW37" s="168" t="str">
        <f t="shared" ref="AW37:AW45" si="61">IF(AV37*$W37&gt;0,ROUND(AV37*$W37,2)," ")</f>
        <v xml:space="preserve"> </v>
      </c>
      <c r="AX37" s="168">
        <f t="shared" ref="AX37:AX45" si="62">AS37+AV37</f>
        <v>0</v>
      </c>
      <c r="AY37" s="168">
        <f t="shared" ref="AY37:AY45" si="63">ROUND(AX37*$W37,2)</f>
        <v>0</v>
      </c>
      <c r="BA37" s="167"/>
      <c r="BB37" s="168" t="str">
        <f t="shared" ref="BB37:BB45" si="64">IF(BA37*$W37&gt;0,ROUND(BA37*$W37,2)," ")</f>
        <v xml:space="preserve"> </v>
      </c>
      <c r="BC37" s="168">
        <f t="shared" ref="BC37:BC45" si="65">AX37+BA37</f>
        <v>0</v>
      </c>
      <c r="BD37" s="168">
        <f t="shared" ref="BD37:BD45" si="66">ROUND(BC37*$W37,2)</f>
        <v>0</v>
      </c>
      <c r="BF37" s="167"/>
      <c r="BG37" s="168" t="str">
        <f t="shared" ref="BG37:BG45" si="67">IF(BF37*$W37&gt;0,ROUND(BF37*$W37,2)," ")</f>
        <v xml:space="preserve"> </v>
      </c>
      <c r="BH37" s="168">
        <f t="shared" ref="BH37:BH45" si="68">BC37+BF37</f>
        <v>0</v>
      </c>
      <c r="BI37" s="168">
        <f t="shared" ref="BI37:BI45" si="69">ROUND(BH37*$W37,2)</f>
        <v>0</v>
      </c>
      <c r="BK37" s="167"/>
      <c r="BL37" s="168" t="str">
        <f t="shared" ref="BL37:BL45" si="70">IF(BK37*$W37&gt;0,ROUND(BK37*$W37,2)," ")</f>
        <v xml:space="preserve"> </v>
      </c>
      <c r="BM37" s="168">
        <f t="shared" ref="BM37:BM45" si="71">BH37+BK37</f>
        <v>0</v>
      </c>
      <c r="BN37" s="168">
        <f t="shared" ref="BN37:BN45" si="72">ROUND(BM37*$W37,2)</f>
        <v>0</v>
      </c>
    </row>
    <row r="38" spans="1:66" ht="45" x14ac:dyDescent="0.25">
      <c r="A38" t="s">
        <v>69</v>
      </c>
      <c r="B38">
        <v>2</v>
      </c>
      <c r="C38" t="s">
        <v>69</v>
      </c>
      <c r="D38">
        <v>0</v>
      </c>
      <c r="E38">
        <v>1</v>
      </c>
      <c r="F38">
        <v>3</v>
      </c>
      <c r="G38">
        <v>0</v>
      </c>
      <c r="H38">
        <v>0</v>
      </c>
      <c r="I38">
        <v>2</v>
      </c>
      <c r="J38">
        <v>0</v>
      </c>
      <c r="K38">
        <v>0</v>
      </c>
      <c r="L38" s="92" t="s">
        <v>76</v>
      </c>
      <c r="M38" s="93" t="s">
        <v>6</v>
      </c>
      <c r="N38" s="94" t="s">
        <v>6</v>
      </c>
      <c r="O38" s="95" t="s">
        <v>186</v>
      </c>
      <c r="P38" s="96" t="s">
        <v>72</v>
      </c>
      <c r="Q38" s="97" t="s">
        <v>196</v>
      </c>
      <c r="R38" s="98" t="s">
        <v>197</v>
      </c>
      <c r="S38" s="99" t="s">
        <v>81</v>
      </c>
      <c r="T38" s="1">
        <f>0.6+0.3</f>
        <v>0.89999999999999991</v>
      </c>
      <c r="U38" s="125">
        <f t="shared" si="9"/>
        <v>87.037204782515147</v>
      </c>
      <c r="V38" s="101" t="s">
        <v>9</v>
      </c>
      <c r="W38" s="1">
        <f t="shared" si="38"/>
        <v>110.21521241609894</v>
      </c>
      <c r="X38" s="2">
        <f t="shared" ref="X38:X40" si="73">ROUND(W38*T38,2)</f>
        <v>99.19</v>
      </c>
      <c r="Y38" s="102" t="s">
        <v>74</v>
      </c>
      <c r="Z38" t="s">
        <v>74</v>
      </c>
      <c r="AA38" s="103">
        <v>248.1</v>
      </c>
      <c r="AB38" s="104">
        <v>0</v>
      </c>
      <c r="AC38" s="105" t="s">
        <v>70</v>
      </c>
      <c r="AD38" t="s">
        <v>70</v>
      </c>
      <c r="AE38" s="57" t="s">
        <v>100</v>
      </c>
      <c r="AF38" s="106">
        <v>6351</v>
      </c>
      <c r="AG38" s="3">
        <v>144.44999999999999</v>
      </c>
      <c r="AH38" s="4">
        <v>0.26290000000000002</v>
      </c>
      <c r="AJ38" s="107"/>
      <c r="AL38" s="108"/>
      <c r="AM38" s="5">
        <v>248.1</v>
      </c>
      <c r="AN38" s="6">
        <v>182.43</v>
      </c>
      <c r="AP38">
        <v>113.08</v>
      </c>
      <c r="AQ38" s="167"/>
      <c r="AR38" s="168" t="str">
        <f t="shared" si="58"/>
        <v xml:space="preserve"> </v>
      </c>
      <c r="AS38" s="168">
        <f t="shared" si="59"/>
        <v>0</v>
      </c>
      <c r="AT38" s="168">
        <f t="shared" si="60"/>
        <v>0</v>
      </c>
      <c r="AU38" s="157"/>
      <c r="AV38" s="167"/>
      <c r="AW38" s="168" t="str">
        <f t="shared" si="61"/>
        <v xml:space="preserve"> </v>
      </c>
      <c r="AX38" s="168">
        <f t="shared" si="62"/>
        <v>0</v>
      </c>
      <c r="AY38" s="168">
        <f t="shared" si="63"/>
        <v>0</v>
      </c>
      <c r="BA38" s="167"/>
      <c r="BB38" s="168" t="str">
        <f t="shared" si="64"/>
        <v xml:space="preserve"> </v>
      </c>
      <c r="BC38" s="168">
        <f t="shared" si="65"/>
        <v>0</v>
      </c>
      <c r="BD38" s="168">
        <f t="shared" si="66"/>
        <v>0</v>
      </c>
      <c r="BF38" s="167"/>
      <c r="BG38" s="168" t="str">
        <f t="shared" si="67"/>
        <v xml:space="preserve"> </v>
      </c>
      <c r="BH38" s="168">
        <f t="shared" si="68"/>
        <v>0</v>
      </c>
      <c r="BI38" s="168">
        <f t="shared" si="69"/>
        <v>0</v>
      </c>
      <c r="BK38" s="167"/>
      <c r="BL38" s="168" t="str">
        <f t="shared" si="70"/>
        <v xml:space="preserve"> </v>
      </c>
      <c r="BM38" s="168">
        <f t="shared" si="71"/>
        <v>0</v>
      </c>
      <c r="BN38" s="168">
        <f t="shared" si="72"/>
        <v>0</v>
      </c>
    </row>
    <row r="39" spans="1:66" ht="45" x14ac:dyDescent="0.25">
      <c r="A39" t="s">
        <v>69</v>
      </c>
      <c r="B39">
        <v>2</v>
      </c>
      <c r="C39" t="s">
        <v>69</v>
      </c>
      <c r="D39">
        <v>0</v>
      </c>
      <c r="E39">
        <v>1</v>
      </c>
      <c r="F39">
        <v>3</v>
      </c>
      <c r="G39">
        <v>0</v>
      </c>
      <c r="H39">
        <v>0</v>
      </c>
      <c r="I39">
        <v>2</v>
      </c>
      <c r="J39">
        <v>0</v>
      </c>
      <c r="K39">
        <v>0</v>
      </c>
      <c r="L39" s="92" t="s">
        <v>76</v>
      </c>
      <c r="M39" s="93" t="s">
        <v>6</v>
      </c>
      <c r="N39" s="94" t="s">
        <v>6</v>
      </c>
      <c r="O39" s="95" t="s">
        <v>187</v>
      </c>
      <c r="P39" s="96" t="s">
        <v>72</v>
      </c>
      <c r="Q39" s="97" t="s">
        <v>198</v>
      </c>
      <c r="R39" s="98" t="s">
        <v>199</v>
      </c>
      <c r="S39" s="99" t="s">
        <v>81</v>
      </c>
      <c r="T39" s="1">
        <f>4.8</f>
        <v>4.8</v>
      </c>
      <c r="U39" s="125">
        <f t="shared" si="9"/>
        <v>103.43942298127175</v>
      </c>
      <c r="V39" s="101" t="s">
        <v>9</v>
      </c>
      <c r="W39" s="1">
        <f t="shared" si="38"/>
        <v>130.98534132118442</v>
      </c>
      <c r="X39" s="2">
        <f t="shared" si="73"/>
        <v>628.73</v>
      </c>
      <c r="Y39" s="102" t="s">
        <v>74</v>
      </c>
      <c r="Z39" t="s">
        <v>74</v>
      </c>
      <c r="AA39" s="103">
        <v>248.1</v>
      </c>
      <c r="AB39" s="104">
        <v>0</v>
      </c>
      <c r="AC39" s="105" t="s">
        <v>70</v>
      </c>
      <c r="AD39" t="s">
        <v>70</v>
      </c>
      <c r="AE39" s="57" t="s">
        <v>100</v>
      </c>
      <c r="AF39" s="106">
        <v>6351</v>
      </c>
      <c r="AG39" s="3">
        <v>144.44999999999999</v>
      </c>
      <c r="AH39" s="4">
        <v>0.26290000000000002</v>
      </c>
      <c r="AJ39" s="107"/>
      <c r="AL39" s="108"/>
      <c r="AM39" s="5">
        <v>248.1</v>
      </c>
      <c r="AN39" s="6">
        <v>182.43</v>
      </c>
      <c r="AP39">
        <v>134.38999999999999</v>
      </c>
      <c r="AQ39" s="167"/>
      <c r="AR39" s="168" t="str">
        <f t="shared" si="58"/>
        <v xml:space="preserve"> </v>
      </c>
      <c r="AS39" s="168">
        <f t="shared" si="59"/>
        <v>0</v>
      </c>
      <c r="AT39" s="168">
        <f t="shared" si="60"/>
        <v>0</v>
      </c>
      <c r="AU39" s="157"/>
      <c r="AV39" s="167"/>
      <c r="AW39" s="168" t="str">
        <f t="shared" si="61"/>
        <v xml:space="preserve"> </v>
      </c>
      <c r="AX39" s="168">
        <f t="shared" si="62"/>
        <v>0</v>
      </c>
      <c r="AY39" s="168">
        <f t="shared" si="63"/>
        <v>0</v>
      </c>
      <c r="BA39" s="167"/>
      <c r="BB39" s="168" t="str">
        <f t="shared" si="64"/>
        <v xml:space="preserve"> </v>
      </c>
      <c r="BC39" s="168">
        <f t="shared" si="65"/>
        <v>0</v>
      </c>
      <c r="BD39" s="168">
        <f t="shared" si="66"/>
        <v>0</v>
      </c>
      <c r="BF39" s="167"/>
      <c r="BG39" s="168" t="str">
        <f t="shared" si="67"/>
        <v xml:space="preserve"> </v>
      </c>
      <c r="BH39" s="168">
        <f t="shared" si="68"/>
        <v>0</v>
      </c>
      <c r="BI39" s="168">
        <f t="shared" si="69"/>
        <v>0</v>
      </c>
      <c r="BK39" s="167"/>
      <c r="BL39" s="168" t="str">
        <f t="shared" si="70"/>
        <v xml:space="preserve"> </v>
      </c>
      <c r="BM39" s="168">
        <f t="shared" si="71"/>
        <v>0</v>
      </c>
      <c r="BN39" s="168">
        <f t="shared" si="72"/>
        <v>0</v>
      </c>
    </row>
    <row r="40" spans="1:66" x14ac:dyDescent="0.25">
      <c r="A40" t="s">
        <v>69</v>
      </c>
      <c r="B40">
        <v>2</v>
      </c>
      <c r="C40" t="s">
        <v>69</v>
      </c>
      <c r="D40">
        <v>0</v>
      </c>
      <c r="E40">
        <v>1</v>
      </c>
      <c r="F40">
        <v>3</v>
      </c>
      <c r="G40">
        <v>0</v>
      </c>
      <c r="H40">
        <v>0</v>
      </c>
      <c r="I40">
        <v>2</v>
      </c>
      <c r="J40">
        <v>0</v>
      </c>
      <c r="K40">
        <v>0</v>
      </c>
      <c r="L40" s="92" t="s">
        <v>76</v>
      </c>
      <c r="M40" s="93" t="s">
        <v>6</v>
      </c>
      <c r="N40" s="94" t="s">
        <v>6</v>
      </c>
      <c r="O40" s="95" t="s">
        <v>188</v>
      </c>
      <c r="P40" s="96" t="s">
        <v>72</v>
      </c>
      <c r="Q40" s="97" t="s">
        <v>200</v>
      </c>
      <c r="R40" s="98" t="s">
        <v>201</v>
      </c>
      <c r="S40" s="99" t="s">
        <v>202</v>
      </c>
      <c r="T40" s="1">
        <v>4.01</v>
      </c>
      <c r="U40" s="125">
        <f t="shared" si="9"/>
        <v>8.759138578219158</v>
      </c>
      <c r="V40" s="101" t="s">
        <v>9</v>
      </c>
      <c r="W40" s="1">
        <f t="shared" si="38"/>
        <v>11.091697181598919</v>
      </c>
      <c r="X40" s="2">
        <f t="shared" si="73"/>
        <v>44.48</v>
      </c>
      <c r="Y40" s="102" t="s">
        <v>74</v>
      </c>
      <c r="Z40" t="s">
        <v>74</v>
      </c>
      <c r="AA40" s="103">
        <v>248.1</v>
      </c>
      <c r="AB40" s="104">
        <v>0</v>
      </c>
      <c r="AC40" s="105" t="s">
        <v>70</v>
      </c>
      <c r="AD40" t="s">
        <v>70</v>
      </c>
      <c r="AE40" s="57" t="s">
        <v>100</v>
      </c>
      <c r="AF40" s="106">
        <v>6351</v>
      </c>
      <c r="AG40" s="3">
        <v>144.44999999999999</v>
      </c>
      <c r="AH40" s="4">
        <v>0.26290000000000002</v>
      </c>
      <c r="AJ40" s="107"/>
      <c r="AL40" s="108"/>
      <c r="AM40" s="5">
        <v>248.1</v>
      </c>
      <c r="AN40" s="6">
        <v>182.43</v>
      </c>
      <c r="AP40">
        <v>11.38</v>
      </c>
      <c r="AQ40" s="167"/>
      <c r="AR40" s="168" t="str">
        <f t="shared" si="58"/>
        <v xml:space="preserve"> </v>
      </c>
      <c r="AS40" s="168">
        <f t="shared" si="59"/>
        <v>0</v>
      </c>
      <c r="AT40" s="168">
        <f t="shared" si="60"/>
        <v>0</v>
      </c>
      <c r="AU40" s="157"/>
      <c r="AV40" s="167"/>
      <c r="AW40" s="168" t="str">
        <f t="shared" si="61"/>
        <v xml:space="preserve"> </v>
      </c>
      <c r="AX40" s="168">
        <f t="shared" si="62"/>
        <v>0</v>
      </c>
      <c r="AY40" s="168">
        <f t="shared" si="63"/>
        <v>0</v>
      </c>
      <c r="BA40" s="167"/>
      <c r="BB40" s="168" t="str">
        <f t="shared" si="64"/>
        <v xml:space="preserve"> </v>
      </c>
      <c r="BC40" s="168">
        <f t="shared" si="65"/>
        <v>0</v>
      </c>
      <c r="BD40" s="168">
        <f t="shared" si="66"/>
        <v>0</v>
      </c>
      <c r="BF40" s="167"/>
      <c r="BG40" s="168" t="str">
        <f t="shared" si="67"/>
        <v xml:space="preserve"> </v>
      </c>
      <c r="BH40" s="168">
        <f t="shared" si="68"/>
        <v>0</v>
      </c>
      <c r="BI40" s="168">
        <f t="shared" si="69"/>
        <v>0</v>
      </c>
      <c r="BK40" s="167"/>
      <c r="BL40" s="168" t="str">
        <f t="shared" si="70"/>
        <v xml:space="preserve"> </v>
      </c>
      <c r="BM40" s="168">
        <f t="shared" si="71"/>
        <v>0</v>
      </c>
      <c r="BN40" s="168">
        <f t="shared" si="72"/>
        <v>0</v>
      </c>
    </row>
    <row r="41" spans="1:66" ht="45" x14ac:dyDescent="0.25">
      <c r="A41" t="s">
        <v>69</v>
      </c>
      <c r="B41">
        <v>2</v>
      </c>
      <c r="C41" t="s">
        <v>69</v>
      </c>
      <c r="D41">
        <v>0</v>
      </c>
      <c r="E41">
        <v>1</v>
      </c>
      <c r="F41">
        <v>3</v>
      </c>
      <c r="G41">
        <v>0</v>
      </c>
      <c r="H41">
        <v>0</v>
      </c>
      <c r="I41">
        <v>2</v>
      </c>
      <c r="J41">
        <v>0</v>
      </c>
      <c r="K41">
        <v>0</v>
      </c>
      <c r="L41" s="92" t="s">
        <v>76</v>
      </c>
      <c r="M41" s="93" t="s">
        <v>6</v>
      </c>
      <c r="N41" s="94" t="s">
        <v>6</v>
      </c>
      <c r="O41" s="95" t="s">
        <v>189</v>
      </c>
      <c r="P41" s="96" t="s">
        <v>72</v>
      </c>
      <c r="Q41" s="97" t="s">
        <v>203</v>
      </c>
      <c r="R41" s="98" t="s">
        <v>204</v>
      </c>
      <c r="S41" s="99" t="s">
        <v>202</v>
      </c>
      <c r="T41" s="1">
        <f>28.8+15+5</f>
        <v>48.8</v>
      </c>
      <c r="U41" s="125">
        <f t="shared" si="9"/>
        <v>9.7443492443105928</v>
      </c>
      <c r="V41" s="101" t="s">
        <v>9</v>
      </c>
      <c r="W41" s="1">
        <f t="shared" si="38"/>
        <v>12.339269448070503</v>
      </c>
      <c r="X41" s="2">
        <f t="shared" si="57"/>
        <v>602.16</v>
      </c>
      <c r="Y41" s="102" t="s">
        <v>74</v>
      </c>
      <c r="Z41" t="s">
        <v>74</v>
      </c>
      <c r="AA41" s="103">
        <v>248.1</v>
      </c>
      <c r="AB41" s="104">
        <v>0</v>
      </c>
      <c r="AC41" s="105" t="s">
        <v>70</v>
      </c>
      <c r="AD41" t="s">
        <v>70</v>
      </c>
      <c r="AE41" s="57" t="s">
        <v>100</v>
      </c>
      <c r="AF41" s="106">
        <v>6351</v>
      </c>
      <c r="AG41" s="3">
        <v>144.44999999999999</v>
      </c>
      <c r="AH41" s="4">
        <v>0.26290000000000002</v>
      </c>
      <c r="AJ41" s="107"/>
      <c r="AL41" s="108"/>
      <c r="AM41" s="5">
        <v>248.1</v>
      </c>
      <c r="AN41" s="6">
        <v>182.43</v>
      </c>
      <c r="AP41">
        <v>12.66</v>
      </c>
      <c r="AQ41" s="167"/>
      <c r="AR41" s="168" t="str">
        <f t="shared" si="58"/>
        <v xml:space="preserve"> </v>
      </c>
      <c r="AS41" s="168">
        <f t="shared" si="59"/>
        <v>0</v>
      </c>
      <c r="AT41" s="168">
        <f t="shared" si="60"/>
        <v>0</v>
      </c>
      <c r="AU41" s="157"/>
      <c r="AV41" s="167"/>
      <c r="AW41" s="168" t="str">
        <f t="shared" si="61"/>
        <v xml:space="preserve"> </v>
      </c>
      <c r="AX41" s="168">
        <f t="shared" si="62"/>
        <v>0</v>
      </c>
      <c r="AY41" s="168">
        <f t="shared" si="63"/>
        <v>0</v>
      </c>
      <c r="BA41" s="167"/>
      <c r="BB41" s="168" t="str">
        <f t="shared" si="64"/>
        <v xml:space="preserve"> </v>
      </c>
      <c r="BC41" s="168">
        <f t="shared" si="65"/>
        <v>0</v>
      </c>
      <c r="BD41" s="168">
        <f t="shared" si="66"/>
        <v>0</v>
      </c>
      <c r="BF41" s="167"/>
      <c r="BG41" s="168" t="str">
        <f t="shared" si="67"/>
        <v xml:space="preserve"> </v>
      </c>
      <c r="BH41" s="168">
        <f t="shared" si="68"/>
        <v>0</v>
      </c>
      <c r="BI41" s="168">
        <f t="shared" si="69"/>
        <v>0</v>
      </c>
      <c r="BK41" s="167"/>
      <c r="BL41" s="168" t="str">
        <f t="shared" si="70"/>
        <v xml:space="preserve"> </v>
      </c>
      <c r="BM41" s="168">
        <f t="shared" si="71"/>
        <v>0</v>
      </c>
      <c r="BN41" s="168">
        <f t="shared" si="72"/>
        <v>0</v>
      </c>
    </row>
    <row r="42" spans="1:66" ht="30" x14ac:dyDescent="0.25">
      <c r="A42" t="s">
        <v>69</v>
      </c>
      <c r="B42">
        <v>2</v>
      </c>
      <c r="C42" t="s">
        <v>69</v>
      </c>
      <c r="D42">
        <v>0</v>
      </c>
      <c r="E42">
        <v>1</v>
      </c>
      <c r="F42">
        <v>3</v>
      </c>
      <c r="G42">
        <v>0</v>
      </c>
      <c r="H42">
        <v>0</v>
      </c>
      <c r="I42">
        <v>2</v>
      </c>
      <c r="J42">
        <v>0</v>
      </c>
      <c r="K42">
        <v>0</v>
      </c>
      <c r="L42" s="92" t="s">
        <v>76</v>
      </c>
      <c r="M42" s="93" t="s">
        <v>6</v>
      </c>
      <c r="N42" s="94" t="s">
        <v>6</v>
      </c>
      <c r="O42" s="95" t="s">
        <v>190</v>
      </c>
      <c r="P42" s="96" t="s">
        <v>72</v>
      </c>
      <c r="Q42" s="97" t="s">
        <v>205</v>
      </c>
      <c r="R42" s="98" t="s">
        <v>206</v>
      </c>
      <c r="S42" s="99" t="s">
        <v>86</v>
      </c>
      <c r="T42" s="1">
        <f>0.9+0.3+0.4*0.4*0.2*3</f>
        <v>1.296</v>
      </c>
      <c r="U42" s="125">
        <f t="shared" si="9"/>
        <v>733.02752340534255</v>
      </c>
      <c r="V42" s="101" t="s">
        <v>9</v>
      </c>
      <c r="W42" s="1">
        <f t="shared" si="38"/>
        <v>928.23275288818525</v>
      </c>
      <c r="X42" s="2">
        <f t="shared" ref="X42" si="74">ROUND(W42*T42,2)</f>
        <v>1202.99</v>
      </c>
      <c r="Y42" s="102" t="s">
        <v>74</v>
      </c>
      <c r="Z42" t="s">
        <v>74</v>
      </c>
      <c r="AA42" s="103">
        <v>248.1</v>
      </c>
      <c r="AB42" s="104">
        <v>0</v>
      </c>
      <c r="AC42" s="105" t="s">
        <v>70</v>
      </c>
      <c r="AD42" t="s">
        <v>70</v>
      </c>
      <c r="AE42" s="57" t="s">
        <v>100</v>
      </c>
      <c r="AF42" s="106">
        <v>6351</v>
      </c>
      <c r="AG42" s="3">
        <v>144.44999999999999</v>
      </c>
      <c r="AH42" s="4">
        <v>0.26290000000000002</v>
      </c>
      <c r="AJ42" s="107"/>
      <c r="AL42" s="108"/>
      <c r="AM42" s="5">
        <v>248.1</v>
      </c>
      <c r="AN42" s="6">
        <v>182.43</v>
      </c>
      <c r="AP42">
        <v>952.36</v>
      </c>
      <c r="AQ42" s="167"/>
      <c r="AR42" s="168" t="str">
        <f t="shared" si="58"/>
        <v xml:space="preserve"> </v>
      </c>
      <c r="AS42" s="168">
        <f t="shared" si="59"/>
        <v>0</v>
      </c>
      <c r="AT42" s="168">
        <f t="shared" si="60"/>
        <v>0</v>
      </c>
      <c r="AU42" s="157"/>
      <c r="AV42" s="167"/>
      <c r="AW42" s="168" t="str">
        <f t="shared" si="61"/>
        <v xml:space="preserve"> </v>
      </c>
      <c r="AX42" s="168">
        <f t="shared" si="62"/>
        <v>0</v>
      </c>
      <c r="AY42" s="168">
        <f t="shared" si="63"/>
        <v>0</v>
      </c>
      <c r="BA42" s="167"/>
      <c r="BB42" s="168" t="str">
        <f t="shared" si="64"/>
        <v xml:space="preserve"> </v>
      </c>
      <c r="BC42" s="168">
        <f t="shared" si="65"/>
        <v>0</v>
      </c>
      <c r="BD42" s="168">
        <f t="shared" si="66"/>
        <v>0</v>
      </c>
      <c r="BF42" s="167"/>
      <c r="BG42" s="168" t="str">
        <f t="shared" si="67"/>
        <v xml:space="preserve"> </v>
      </c>
      <c r="BH42" s="168">
        <f t="shared" si="68"/>
        <v>0</v>
      </c>
      <c r="BI42" s="168">
        <f t="shared" si="69"/>
        <v>0</v>
      </c>
      <c r="BK42" s="167"/>
      <c r="BL42" s="168" t="str">
        <f t="shared" si="70"/>
        <v xml:space="preserve"> </v>
      </c>
      <c r="BM42" s="168">
        <f t="shared" si="71"/>
        <v>0</v>
      </c>
      <c r="BN42" s="168">
        <f t="shared" si="72"/>
        <v>0</v>
      </c>
    </row>
    <row r="43" spans="1:66" ht="45" x14ac:dyDescent="0.25">
      <c r="A43" t="s">
        <v>69</v>
      </c>
      <c r="B43">
        <v>2</v>
      </c>
      <c r="C43" t="s">
        <v>69</v>
      </c>
      <c r="D43">
        <v>0</v>
      </c>
      <c r="E43">
        <v>1</v>
      </c>
      <c r="F43">
        <v>3</v>
      </c>
      <c r="G43">
        <v>0</v>
      </c>
      <c r="H43">
        <v>0</v>
      </c>
      <c r="I43">
        <v>2</v>
      </c>
      <c r="J43">
        <v>0</v>
      </c>
      <c r="K43">
        <v>0</v>
      </c>
      <c r="L43" s="92" t="s">
        <v>76</v>
      </c>
      <c r="M43" s="93" t="s">
        <v>6</v>
      </c>
      <c r="N43" s="94" t="s">
        <v>6</v>
      </c>
      <c r="O43" s="95" t="s">
        <v>191</v>
      </c>
      <c r="P43" s="96" t="s">
        <v>72</v>
      </c>
      <c r="Q43" s="97" t="s">
        <v>138</v>
      </c>
      <c r="R43" s="98" t="s">
        <v>207</v>
      </c>
      <c r="S43" s="99" t="s">
        <v>81</v>
      </c>
      <c r="T43" s="1">
        <f>15+9+5+5.6+3+(1*2)+6+2</f>
        <v>47.6</v>
      </c>
      <c r="U43" s="125">
        <f t="shared" si="9"/>
        <v>32.927587730774654</v>
      </c>
      <c r="V43" s="101" t="s">
        <v>9</v>
      </c>
      <c r="W43" s="1">
        <f t="shared" si="38"/>
        <v>41.696204343479941</v>
      </c>
      <c r="X43" s="2">
        <f t="shared" ref="X43" si="75">ROUND(W43*T43,2)</f>
        <v>1984.74</v>
      </c>
      <c r="Y43" s="102" t="s">
        <v>74</v>
      </c>
      <c r="Z43" t="s">
        <v>74</v>
      </c>
      <c r="AA43" s="103">
        <v>248.1</v>
      </c>
      <c r="AB43" s="104">
        <v>0</v>
      </c>
      <c r="AC43" s="105" t="s">
        <v>70</v>
      </c>
      <c r="AD43" t="s">
        <v>70</v>
      </c>
      <c r="AE43" s="57" t="s">
        <v>100</v>
      </c>
      <c r="AF43" s="106">
        <v>6351</v>
      </c>
      <c r="AG43" s="3">
        <v>144.44999999999999</v>
      </c>
      <c r="AH43" s="4">
        <v>0.26290000000000002</v>
      </c>
      <c r="AJ43" s="107"/>
      <c r="AL43" s="108"/>
      <c r="AM43" s="5">
        <v>248.1</v>
      </c>
      <c r="AN43" s="6">
        <v>182.43</v>
      </c>
      <c r="AP43">
        <v>42.78</v>
      </c>
      <c r="AQ43" s="167"/>
      <c r="AR43" s="168" t="str">
        <f t="shared" si="58"/>
        <v xml:space="preserve"> </v>
      </c>
      <c r="AS43" s="168">
        <f t="shared" si="59"/>
        <v>0</v>
      </c>
      <c r="AT43" s="168">
        <f t="shared" si="60"/>
        <v>0</v>
      </c>
      <c r="AU43" s="157"/>
      <c r="AV43" s="167"/>
      <c r="AW43" s="168" t="str">
        <f t="shared" si="61"/>
        <v xml:space="preserve"> </v>
      </c>
      <c r="AX43" s="168">
        <f t="shared" si="62"/>
        <v>0</v>
      </c>
      <c r="AY43" s="168">
        <f t="shared" si="63"/>
        <v>0</v>
      </c>
      <c r="BA43" s="167"/>
      <c r="BB43" s="168" t="str">
        <f t="shared" si="64"/>
        <v xml:space="preserve"> </v>
      </c>
      <c r="BC43" s="168">
        <f t="shared" si="65"/>
        <v>0</v>
      </c>
      <c r="BD43" s="168">
        <f t="shared" si="66"/>
        <v>0</v>
      </c>
      <c r="BF43" s="167"/>
      <c r="BG43" s="168" t="str">
        <f t="shared" si="67"/>
        <v xml:space="preserve"> </v>
      </c>
      <c r="BH43" s="168">
        <f t="shared" si="68"/>
        <v>0</v>
      </c>
      <c r="BI43" s="168">
        <f t="shared" si="69"/>
        <v>0</v>
      </c>
      <c r="BK43" s="167"/>
      <c r="BL43" s="168" t="str">
        <f t="shared" si="70"/>
        <v xml:space="preserve"> </v>
      </c>
      <c r="BM43" s="168">
        <f t="shared" si="71"/>
        <v>0</v>
      </c>
      <c r="BN43" s="168">
        <f t="shared" si="72"/>
        <v>0</v>
      </c>
    </row>
    <row r="44" spans="1:66" ht="30" x14ac:dyDescent="0.25">
      <c r="A44" t="s">
        <v>69</v>
      </c>
      <c r="B44">
        <v>2</v>
      </c>
      <c r="C44" t="s">
        <v>69</v>
      </c>
      <c r="D44">
        <v>0</v>
      </c>
      <c r="E44">
        <v>1</v>
      </c>
      <c r="F44">
        <v>3</v>
      </c>
      <c r="G44">
        <v>0</v>
      </c>
      <c r="H44">
        <v>0</v>
      </c>
      <c r="I44">
        <v>2</v>
      </c>
      <c r="J44">
        <v>0</v>
      </c>
      <c r="K44">
        <v>0</v>
      </c>
      <c r="L44" s="92" t="s">
        <v>76</v>
      </c>
      <c r="M44" s="93" t="s">
        <v>6</v>
      </c>
      <c r="N44" s="94" t="s">
        <v>6</v>
      </c>
      <c r="O44" s="95" t="s">
        <v>192</v>
      </c>
      <c r="P44" s="96" t="s">
        <v>72</v>
      </c>
      <c r="Q44" s="97" t="s">
        <v>208</v>
      </c>
      <c r="R44" s="98" t="s">
        <v>209</v>
      </c>
      <c r="S44" s="99" t="s">
        <v>81</v>
      </c>
      <c r="T44" s="1">
        <v>15</v>
      </c>
      <c r="U44" s="125">
        <f t="shared" si="9"/>
        <v>11.083619993528636</v>
      </c>
      <c r="V44" s="101" t="s">
        <v>9</v>
      </c>
      <c r="W44" s="1">
        <f t="shared" si="38"/>
        <v>14.035187997805311</v>
      </c>
      <c r="X44" s="2">
        <f t="shared" si="57"/>
        <v>210.53</v>
      </c>
      <c r="Y44" s="102" t="s">
        <v>74</v>
      </c>
      <c r="Z44" t="s">
        <v>74</v>
      </c>
      <c r="AA44" s="103">
        <v>248.1</v>
      </c>
      <c r="AB44" s="104">
        <v>0</v>
      </c>
      <c r="AC44" s="105" t="s">
        <v>70</v>
      </c>
      <c r="AD44" t="s">
        <v>70</v>
      </c>
      <c r="AE44" s="57" t="s">
        <v>100</v>
      </c>
      <c r="AF44" s="106">
        <v>6351</v>
      </c>
      <c r="AG44" s="3">
        <v>144.44999999999999</v>
      </c>
      <c r="AH44" s="4">
        <v>0.26290000000000002</v>
      </c>
      <c r="AJ44" s="107"/>
      <c r="AL44" s="108"/>
      <c r="AM44" s="5">
        <v>248.1</v>
      </c>
      <c r="AN44" s="6">
        <v>182.43</v>
      </c>
      <c r="AP44">
        <v>14.4</v>
      </c>
      <c r="AQ44" s="167"/>
      <c r="AR44" s="168" t="str">
        <f t="shared" si="58"/>
        <v xml:space="preserve"> </v>
      </c>
      <c r="AS44" s="168">
        <f t="shared" si="59"/>
        <v>0</v>
      </c>
      <c r="AT44" s="168">
        <f t="shared" si="60"/>
        <v>0</v>
      </c>
      <c r="AU44" s="157"/>
      <c r="AV44" s="167"/>
      <c r="AW44" s="168" t="str">
        <f t="shared" si="61"/>
        <v xml:space="preserve"> </v>
      </c>
      <c r="AX44" s="168">
        <f t="shared" si="62"/>
        <v>0</v>
      </c>
      <c r="AY44" s="168">
        <f t="shared" si="63"/>
        <v>0</v>
      </c>
      <c r="BA44" s="167"/>
      <c r="BB44" s="168" t="str">
        <f t="shared" si="64"/>
        <v xml:space="preserve"> </v>
      </c>
      <c r="BC44" s="168">
        <f t="shared" si="65"/>
        <v>0</v>
      </c>
      <c r="BD44" s="168">
        <f t="shared" si="66"/>
        <v>0</v>
      </c>
      <c r="BF44" s="167"/>
      <c r="BG44" s="168" t="str">
        <f t="shared" si="67"/>
        <v xml:space="preserve"> </v>
      </c>
      <c r="BH44" s="168">
        <f t="shared" si="68"/>
        <v>0</v>
      </c>
      <c r="BI44" s="168">
        <f t="shared" si="69"/>
        <v>0</v>
      </c>
      <c r="BK44" s="167"/>
      <c r="BL44" s="168" t="str">
        <f t="shared" si="70"/>
        <v xml:space="preserve"> </v>
      </c>
      <c r="BM44" s="168">
        <f t="shared" si="71"/>
        <v>0</v>
      </c>
      <c r="BN44" s="168">
        <f t="shared" si="72"/>
        <v>0</v>
      </c>
    </row>
    <row r="45" spans="1:66" ht="30" x14ac:dyDescent="0.25">
      <c r="A45" t="s">
        <v>69</v>
      </c>
      <c r="B45">
        <v>2</v>
      </c>
      <c r="C45" t="s">
        <v>69</v>
      </c>
      <c r="D45">
        <v>0</v>
      </c>
      <c r="E45">
        <v>1</v>
      </c>
      <c r="F45">
        <v>3</v>
      </c>
      <c r="G45">
        <v>0</v>
      </c>
      <c r="H45">
        <v>0</v>
      </c>
      <c r="I45">
        <v>3</v>
      </c>
      <c r="J45">
        <v>0</v>
      </c>
      <c r="K45">
        <v>0</v>
      </c>
      <c r="L45" s="92" t="s">
        <v>76</v>
      </c>
      <c r="M45" s="93" t="s">
        <v>6</v>
      </c>
      <c r="N45" s="94" t="s">
        <v>6</v>
      </c>
      <c r="O45" s="95" t="s">
        <v>193</v>
      </c>
      <c r="P45" s="96" t="s">
        <v>72</v>
      </c>
      <c r="Q45" s="97" t="s">
        <v>110</v>
      </c>
      <c r="R45" s="98" t="s">
        <v>111</v>
      </c>
      <c r="S45" s="99" t="s">
        <v>92</v>
      </c>
      <c r="T45" s="1">
        <v>12</v>
      </c>
      <c r="U45" s="125">
        <f t="shared" si="9"/>
        <v>39.216002685436393</v>
      </c>
      <c r="V45" s="101" t="s">
        <v>9</v>
      </c>
      <c r="W45" s="1">
        <f t="shared" si="38"/>
        <v>49.659224200568104</v>
      </c>
      <c r="X45" s="2">
        <f t="shared" si="57"/>
        <v>595.91</v>
      </c>
      <c r="Y45" s="102" t="s">
        <v>74</v>
      </c>
      <c r="Z45" t="s">
        <v>74</v>
      </c>
      <c r="AA45" s="103">
        <v>99.65</v>
      </c>
      <c r="AB45" s="104">
        <v>0</v>
      </c>
      <c r="AC45" s="105" t="s">
        <v>70</v>
      </c>
      <c r="AD45" t="s">
        <v>70</v>
      </c>
      <c r="AE45" s="57" t="s">
        <v>101</v>
      </c>
      <c r="AF45" s="106">
        <v>6407</v>
      </c>
      <c r="AG45" s="3">
        <v>15.78</v>
      </c>
      <c r="AH45" s="4">
        <v>0.26290000000000002</v>
      </c>
      <c r="AJ45" s="107"/>
      <c r="AL45" s="108"/>
      <c r="AM45" s="5">
        <v>99.65</v>
      </c>
      <c r="AN45" s="6">
        <v>19.93</v>
      </c>
      <c r="AP45">
        <v>50.95</v>
      </c>
      <c r="AQ45" s="167"/>
      <c r="AR45" s="168" t="str">
        <f t="shared" si="58"/>
        <v xml:space="preserve"> </v>
      </c>
      <c r="AS45" s="168">
        <f t="shared" si="59"/>
        <v>0</v>
      </c>
      <c r="AT45" s="168">
        <f t="shared" si="60"/>
        <v>0</v>
      </c>
      <c r="AU45" s="157"/>
      <c r="AV45" s="167"/>
      <c r="AW45" s="168" t="str">
        <f t="shared" si="61"/>
        <v xml:space="preserve"> </v>
      </c>
      <c r="AX45" s="168">
        <f t="shared" si="62"/>
        <v>0</v>
      </c>
      <c r="AY45" s="168">
        <f t="shared" si="63"/>
        <v>0</v>
      </c>
      <c r="BA45" s="167"/>
      <c r="BB45" s="168" t="str">
        <f t="shared" si="64"/>
        <v xml:space="preserve"> </v>
      </c>
      <c r="BC45" s="168">
        <f t="shared" si="65"/>
        <v>0</v>
      </c>
      <c r="BD45" s="168">
        <f t="shared" si="66"/>
        <v>0</v>
      </c>
      <c r="BF45" s="167"/>
      <c r="BG45" s="168" t="str">
        <f t="shared" si="67"/>
        <v xml:space="preserve"> </v>
      </c>
      <c r="BH45" s="168">
        <f t="shared" si="68"/>
        <v>0</v>
      </c>
      <c r="BI45" s="168">
        <f t="shared" si="69"/>
        <v>0</v>
      </c>
      <c r="BK45" s="167"/>
      <c r="BL45" s="168" t="str">
        <f t="shared" si="70"/>
        <v xml:space="preserve"> </v>
      </c>
      <c r="BM45" s="168">
        <f t="shared" si="71"/>
        <v>0</v>
      </c>
      <c r="BN45" s="168">
        <f t="shared" si="72"/>
        <v>0</v>
      </c>
    </row>
    <row r="46" spans="1:66" x14ac:dyDescent="0.25">
      <c r="A46">
        <v>2</v>
      </c>
      <c r="B46">
        <v>2</v>
      </c>
      <c r="C46">
        <v>2</v>
      </c>
      <c r="D46">
        <v>5</v>
      </c>
      <c r="E46">
        <v>1</v>
      </c>
      <c r="F46">
        <v>4</v>
      </c>
      <c r="G46">
        <v>0</v>
      </c>
      <c r="H46">
        <v>0</v>
      </c>
      <c r="I46">
        <v>0</v>
      </c>
      <c r="J46">
        <v>10</v>
      </c>
      <c r="K46">
        <v>5</v>
      </c>
      <c r="L46" s="92" t="s">
        <v>76</v>
      </c>
      <c r="M46" s="93" t="s">
        <v>3</v>
      </c>
      <c r="N46" s="94" t="s">
        <v>3</v>
      </c>
      <c r="O46" s="95" t="s">
        <v>102</v>
      </c>
      <c r="P46" s="96" t="s">
        <v>72</v>
      </c>
      <c r="Q46" s="97"/>
      <c r="R46" s="98" t="s">
        <v>227</v>
      </c>
      <c r="S46" s="99" t="s">
        <v>71</v>
      </c>
      <c r="T46" s="1">
        <v>0</v>
      </c>
      <c r="U46" s="125">
        <v>0</v>
      </c>
      <c r="V46" s="101" t="s">
        <v>9</v>
      </c>
      <c r="W46" s="1">
        <v>0</v>
      </c>
      <c r="X46" s="2">
        <f>SUM(X47:X52)</f>
        <v>1525.43</v>
      </c>
      <c r="Y46" s="102" t="s">
        <v>74</v>
      </c>
      <c r="Z46" t="s">
        <v>70</v>
      </c>
      <c r="AA46" s="103">
        <v>10216.780000000001</v>
      </c>
      <c r="AB46" s="104">
        <v>0</v>
      </c>
      <c r="AC46" s="105" t="s">
        <v>70</v>
      </c>
      <c r="AD46">
        <v>5</v>
      </c>
      <c r="AE46" s="57" t="b">
        <v>0</v>
      </c>
      <c r="AF46" s="106" t="s">
        <v>73</v>
      </c>
      <c r="AG46" s="3">
        <v>0</v>
      </c>
      <c r="AH46" s="4">
        <v>0.26290000000000002</v>
      </c>
      <c r="AJ46" s="107"/>
      <c r="AL46" s="108"/>
      <c r="AM46" s="5">
        <v>10216.780000000001</v>
      </c>
      <c r="AN46" s="6">
        <v>0</v>
      </c>
      <c r="AP46">
        <v>0</v>
      </c>
      <c r="AQ46" s="169"/>
      <c r="AR46" s="170">
        <f>SUM(AR47:AR52)</f>
        <v>0</v>
      </c>
      <c r="AS46" s="171">
        <f>AT46/$X46</f>
        <v>0</v>
      </c>
      <c r="AT46" s="170">
        <f>SUM(AT47:AT52)</f>
        <v>0</v>
      </c>
      <c r="AU46" s="157"/>
      <c r="AV46" s="169"/>
      <c r="AW46" s="170">
        <f>SUM(AW47:AW52)</f>
        <v>0</v>
      </c>
      <c r="AX46" s="171">
        <f>AY46/$X46</f>
        <v>0</v>
      </c>
      <c r="AY46" s="170">
        <f>SUM(AY47:AY52)</f>
        <v>0</v>
      </c>
      <c r="BA46" s="169"/>
      <c r="BB46" s="170">
        <f>SUM(BB47:BB52)</f>
        <v>0</v>
      </c>
      <c r="BC46" s="171">
        <f>BD46/$X46</f>
        <v>0</v>
      </c>
      <c r="BD46" s="170">
        <f>SUM(BD47:BD52)</f>
        <v>0</v>
      </c>
      <c r="BF46" s="169"/>
      <c r="BG46" s="170">
        <f>SUM(BG47:BG52)</f>
        <v>0</v>
      </c>
      <c r="BH46" s="171">
        <f>BI46/$X46</f>
        <v>0</v>
      </c>
      <c r="BI46" s="170">
        <f>SUM(BI47:BI52)</f>
        <v>0</v>
      </c>
      <c r="BK46" s="169"/>
      <c r="BL46" s="170">
        <f>SUM(BL47:BL52)</f>
        <v>0</v>
      </c>
      <c r="BM46" s="171">
        <f>BN46/$X46</f>
        <v>0</v>
      </c>
      <c r="BN46" s="170">
        <f>SUM(BN47:BN52)</f>
        <v>0</v>
      </c>
    </row>
    <row r="47" spans="1:66" ht="30" x14ac:dyDescent="0.25">
      <c r="A47" t="s">
        <v>69</v>
      </c>
      <c r="B47">
        <v>2</v>
      </c>
      <c r="C47" t="s">
        <v>69</v>
      </c>
      <c r="D47">
        <v>0</v>
      </c>
      <c r="E47">
        <v>1</v>
      </c>
      <c r="F47">
        <v>4</v>
      </c>
      <c r="G47">
        <v>0</v>
      </c>
      <c r="H47">
        <v>0</v>
      </c>
      <c r="I47">
        <v>1</v>
      </c>
      <c r="J47">
        <v>0</v>
      </c>
      <c r="K47">
        <v>0</v>
      </c>
      <c r="L47" s="92" t="s">
        <v>76</v>
      </c>
      <c r="M47" s="93" t="s">
        <v>6</v>
      </c>
      <c r="N47" s="94" t="s">
        <v>6</v>
      </c>
      <c r="O47" s="95" t="s">
        <v>211</v>
      </c>
      <c r="P47" s="96" t="s">
        <v>72</v>
      </c>
      <c r="Q47" s="97" t="s">
        <v>217</v>
      </c>
      <c r="R47" s="98" t="s">
        <v>218</v>
      </c>
      <c r="S47" s="99" t="s">
        <v>81</v>
      </c>
      <c r="T47" s="1">
        <f>(5*2.8*2+9*(5.7+6.8)+5*5.6)+18*2.6*2*2</f>
        <v>355.70000000000005</v>
      </c>
      <c r="U47" s="125">
        <f t="shared" si="9"/>
        <v>3.386661664689306</v>
      </c>
      <c r="V47" s="101" t="s">
        <v>9</v>
      </c>
      <c r="W47" s="1">
        <f t="shared" si="38"/>
        <v>4.2885296659960677</v>
      </c>
      <c r="X47" s="2">
        <f t="shared" ref="X47:X52" si="76">ROUND(W47*T47,2)</f>
        <v>1525.43</v>
      </c>
      <c r="Y47" s="102" t="s">
        <v>74</v>
      </c>
      <c r="Z47" t="s">
        <v>74</v>
      </c>
      <c r="AA47" s="103">
        <v>134.86000000000001</v>
      </c>
      <c r="AB47" s="104">
        <v>0</v>
      </c>
      <c r="AC47" s="105" t="s">
        <v>70</v>
      </c>
      <c r="AD47" t="s">
        <v>70</v>
      </c>
      <c r="AE47" s="57" t="s">
        <v>104</v>
      </c>
      <c r="AF47" s="106">
        <v>13</v>
      </c>
      <c r="AG47" s="3">
        <v>50.85</v>
      </c>
      <c r="AH47" s="4">
        <v>0.26290000000000002</v>
      </c>
      <c r="AJ47" s="107"/>
      <c r="AL47" s="108"/>
      <c r="AM47" s="5">
        <v>134.86000000000001</v>
      </c>
      <c r="AN47" s="6">
        <v>64.22</v>
      </c>
      <c r="AP47">
        <v>4.4000000000000004</v>
      </c>
      <c r="AQ47" s="167"/>
      <c r="AR47" s="168" t="str">
        <f t="shared" ref="AR47:AR52" si="77">IF(AQ47*$W47&gt;0,ROUND(AQ47*$W47,2)," ")</f>
        <v xml:space="preserve"> </v>
      </c>
      <c r="AS47" s="168">
        <f t="shared" ref="AS47:AS52" si="78">IF(AQ47&gt;0,AQ47,0)</f>
        <v>0</v>
      </c>
      <c r="AT47" s="168">
        <f t="shared" ref="AT47:AT52" si="79">ROUND(AS47*$W47,2)</f>
        <v>0</v>
      </c>
      <c r="AU47" s="157"/>
      <c r="AV47" s="167"/>
      <c r="AW47" s="168" t="str">
        <f t="shared" ref="AW47:AW52" si="80">IF(AV47*$W47&gt;0,ROUND(AV47*$W47,2)," ")</f>
        <v xml:space="preserve"> </v>
      </c>
      <c r="AX47" s="168">
        <f t="shared" ref="AX47:AX52" si="81">AS47+AV47</f>
        <v>0</v>
      </c>
      <c r="AY47" s="168">
        <f t="shared" ref="AY47:AY52" si="82">ROUND(AX47*$W47,2)</f>
        <v>0</v>
      </c>
      <c r="BA47" s="167"/>
      <c r="BB47" s="168" t="str">
        <f t="shared" ref="BB47:BB52" si="83">IF(BA47*$W47&gt;0,ROUND(BA47*$W47,2)," ")</f>
        <v xml:space="preserve"> </v>
      </c>
      <c r="BC47" s="168">
        <f t="shared" ref="BC47:BC52" si="84">AX47+BA47</f>
        <v>0</v>
      </c>
      <c r="BD47" s="168">
        <f t="shared" ref="BD47:BD52" si="85">ROUND(BC47*$W47,2)</f>
        <v>0</v>
      </c>
      <c r="BF47" s="167"/>
      <c r="BG47" s="168" t="str">
        <f t="shared" ref="BG47:BG52" si="86">IF(BF47*$W47&gt;0,ROUND(BF47*$W47,2)," ")</f>
        <v xml:space="preserve"> </v>
      </c>
      <c r="BH47" s="168">
        <f t="shared" ref="BH47:BH52" si="87">BC47+BF47</f>
        <v>0</v>
      </c>
      <c r="BI47" s="168">
        <f t="shared" ref="BI47:BI52" si="88">ROUND(BH47*$W47,2)</f>
        <v>0</v>
      </c>
      <c r="BK47" s="167"/>
      <c r="BL47" s="168" t="str">
        <f t="shared" ref="BL47:BL52" si="89">IF(BK47*$W47&gt;0,ROUND(BK47*$W47,2)," ")</f>
        <v xml:space="preserve"> </v>
      </c>
      <c r="BM47" s="168">
        <f t="shared" ref="BM47:BM52" si="90">BH47+BK47</f>
        <v>0</v>
      </c>
      <c r="BN47" s="168">
        <f t="shared" ref="BN47:BN52" si="91">ROUND(BM47*$W47,2)</f>
        <v>0</v>
      </c>
    </row>
    <row r="48" spans="1:66" ht="30" hidden="1" x14ac:dyDescent="0.25">
      <c r="A48" t="s">
        <v>69</v>
      </c>
      <c r="B48">
        <v>2</v>
      </c>
      <c r="C48" t="s">
        <v>69</v>
      </c>
      <c r="D48">
        <v>0</v>
      </c>
      <c r="E48">
        <v>1</v>
      </c>
      <c r="F48">
        <v>4</v>
      </c>
      <c r="G48">
        <v>0</v>
      </c>
      <c r="H48">
        <v>0</v>
      </c>
      <c r="I48">
        <v>2</v>
      </c>
      <c r="J48">
        <v>0</v>
      </c>
      <c r="K48">
        <v>0</v>
      </c>
      <c r="L48" s="92" t="s">
        <v>76</v>
      </c>
      <c r="M48" s="93" t="s">
        <v>6</v>
      </c>
      <c r="N48" s="94" t="s">
        <v>6</v>
      </c>
      <c r="O48" s="95" t="s">
        <v>212</v>
      </c>
      <c r="P48" s="96" t="s">
        <v>72</v>
      </c>
      <c r="Q48" s="97" t="s">
        <v>219</v>
      </c>
      <c r="R48" s="98" t="s">
        <v>220</v>
      </c>
      <c r="S48" s="99" t="s">
        <v>81</v>
      </c>
      <c r="T48" s="1"/>
      <c r="U48" s="125">
        <f t="shared" si="9"/>
        <v>38.938912185598177</v>
      </c>
      <c r="V48" s="101" t="s">
        <v>9</v>
      </c>
      <c r="W48" s="1">
        <f t="shared" si="38"/>
        <v>49.308344500622972</v>
      </c>
      <c r="X48" s="2">
        <f t="shared" ref="X48:X49" si="92">ROUND(W48*T48,2)</f>
        <v>0</v>
      </c>
      <c r="Y48" s="102" t="s">
        <v>74</v>
      </c>
      <c r="Z48" t="s">
        <v>74</v>
      </c>
      <c r="AA48" s="103">
        <v>271.58</v>
      </c>
      <c r="AB48" s="104">
        <v>0</v>
      </c>
      <c r="AC48" s="105" t="s">
        <v>70</v>
      </c>
      <c r="AD48" t="s">
        <v>70</v>
      </c>
      <c r="AE48" s="57" t="s">
        <v>105</v>
      </c>
      <c r="AF48" s="106">
        <v>14</v>
      </c>
      <c r="AG48" s="3">
        <v>107.52</v>
      </c>
      <c r="AH48" s="4">
        <v>0.26290000000000002</v>
      </c>
      <c r="AJ48" s="107"/>
      <c r="AL48" s="108"/>
      <c r="AM48" s="5">
        <v>271.58</v>
      </c>
      <c r="AN48" s="6">
        <v>135.79</v>
      </c>
      <c r="AP48">
        <v>50.59</v>
      </c>
      <c r="AQ48" s="167"/>
      <c r="AR48" s="168" t="str">
        <f t="shared" si="77"/>
        <v xml:space="preserve"> </v>
      </c>
      <c r="AS48" s="168">
        <f t="shared" si="78"/>
        <v>0</v>
      </c>
      <c r="AT48" s="168">
        <f t="shared" si="79"/>
        <v>0</v>
      </c>
      <c r="AU48" s="157"/>
      <c r="AV48" s="167"/>
      <c r="AW48" s="168" t="str">
        <f t="shared" si="80"/>
        <v xml:space="preserve"> </v>
      </c>
      <c r="AX48" s="168">
        <f t="shared" si="81"/>
        <v>0</v>
      </c>
      <c r="AY48" s="168">
        <f t="shared" si="82"/>
        <v>0</v>
      </c>
      <c r="BA48" s="167"/>
      <c r="BB48" s="168" t="str">
        <f t="shared" si="83"/>
        <v xml:space="preserve"> </v>
      </c>
      <c r="BC48" s="168">
        <f t="shared" si="84"/>
        <v>0</v>
      </c>
      <c r="BD48" s="168">
        <f t="shared" si="85"/>
        <v>0</v>
      </c>
      <c r="BF48" s="167"/>
      <c r="BG48" s="168" t="str">
        <f t="shared" si="86"/>
        <v xml:space="preserve"> </v>
      </c>
      <c r="BH48" s="168">
        <f t="shared" si="87"/>
        <v>0</v>
      </c>
      <c r="BI48" s="168">
        <f t="shared" si="88"/>
        <v>0</v>
      </c>
      <c r="BK48" s="167"/>
      <c r="BL48" s="168" t="str">
        <f t="shared" si="89"/>
        <v xml:space="preserve"> </v>
      </c>
      <c r="BM48" s="168">
        <f t="shared" si="90"/>
        <v>0</v>
      </c>
      <c r="BN48" s="168">
        <f t="shared" si="91"/>
        <v>0</v>
      </c>
    </row>
    <row r="49" spans="1:66" ht="45" hidden="1" x14ac:dyDescent="0.25">
      <c r="A49" t="s">
        <v>69</v>
      </c>
      <c r="B49">
        <v>2</v>
      </c>
      <c r="C49" t="s">
        <v>69</v>
      </c>
      <c r="D49">
        <v>0</v>
      </c>
      <c r="E49">
        <v>1</v>
      </c>
      <c r="F49">
        <v>4</v>
      </c>
      <c r="G49">
        <v>0</v>
      </c>
      <c r="H49">
        <v>0</v>
      </c>
      <c r="I49">
        <v>3</v>
      </c>
      <c r="J49">
        <v>0</v>
      </c>
      <c r="K49">
        <v>0</v>
      </c>
      <c r="L49" s="92" t="s">
        <v>76</v>
      </c>
      <c r="M49" s="93" t="s">
        <v>6</v>
      </c>
      <c r="N49" s="94" t="s">
        <v>6</v>
      </c>
      <c r="O49" s="95" t="s">
        <v>213</v>
      </c>
      <c r="P49" s="96" t="s">
        <v>72</v>
      </c>
      <c r="Q49" s="97" t="s">
        <v>221</v>
      </c>
      <c r="R49" s="98" t="s">
        <v>222</v>
      </c>
      <c r="S49" s="99" t="s">
        <v>92</v>
      </c>
      <c r="T49" s="1"/>
      <c r="U49" s="125">
        <f t="shared" si="9"/>
        <v>127.25381205070066</v>
      </c>
      <c r="V49" s="101" t="s">
        <v>9</v>
      </c>
      <c r="W49" s="1">
        <f t="shared" si="38"/>
        <v>161.14150219980223</v>
      </c>
      <c r="X49" s="2">
        <f t="shared" si="92"/>
        <v>0</v>
      </c>
      <c r="Y49" s="102" t="s">
        <v>74</v>
      </c>
      <c r="Z49" t="s">
        <v>74</v>
      </c>
      <c r="AA49" s="103">
        <v>9359.4500000000007</v>
      </c>
      <c r="AB49" s="104">
        <v>0</v>
      </c>
      <c r="AC49" s="105" t="s">
        <v>70</v>
      </c>
      <c r="AD49" t="s">
        <v>70</v>
      </c>
      <c r="AE49" s="57" t="s">
        <v>106</v>
      </c>
      <c r="AF49" s="106">
        <v>12</v>
      </c>
      <c r="AG49" s="3">
        <v>740.37</v>
      </c>
      <c r="AH49" s="4">
        <v>0.26290000000000002</v>
      </c>
      <c r="AJ49" s="107"/>
      <c r="AL49" s="108"/>
      <c r="AM49" s="5">
        <v>9359.4500000000007</v>
      </c>
      <c r="AN49" s="6">
        <v>935.01</v>
      </c>
      <c r="AP49">
        <v>165.33</v>
      </c>
      <c r="AQ49" s="167"/>
      <c r="AR49" s="168" t="str">
        <f t="shared" si="77"/>
        <v xml:space="preserve"> </v>
      </c>
      <c r="AS49" s="168">
        <f t="shared" si="78"/>
        <v>0</v>
      </c>
      <c r="AT49" s="168">
        <f t="shared" si="79"/>
        <v>0</v>
      </c>
      <c r="AU49" s="157"/>
      <c r="AV49" s="167"/>
      <c r="AW49" s="168" t="str">
        <f t="shared" si="80"/>
        <v xml:space="preserve"> </v>
      </c>
      <c r="AX49" s="168">
        <f t="shared" si="81"/>
        <v>0</v>
      </c>
      <c r="AY49" s="168">
        <f t="shared" si="82"/>
        <v>0</v>
      </c>
      <c r="BA49" s="167"/>
      <c r="BB49" s="168" t="str">
        <f t="shared" si="83"/>
        <v xml:space="preserve"> </v>
      </c>
      <c r="BC49" s="168">
        <f t="shared" si="84"/>
        <v>0</v>
      </c>
      <c r="BD49" s="168">
        <f t="shared" si="85"/>
        <v>0</v>
      </c>
      <c r="BF49" s="167"/>
      <c r="BG49" s="168" t="str">
        <f t="shared" si="86"/>
        <v xml:space="preserve"> </v>
      </c>
      <c r="BH49" s="168">
        <f t="shared" si="87"/>
        <v>0</v>
      </c>
      <c r="BI49" s="168">
        <f t="shared" si="88"/>
        <v>0</v>
      </c>
      <c r="BK49" s="167"/>
      <c r="BL49" s="168" t="str">
        <f t="shared" si="89"/>
        <v xml:space="preserve"> </v>
      </c>
      <c r="BM49" s="168">
        <f t="shared" si="90"/>
        <v>0</v>
      </c>
      <c r="BN49" s="168">
        <f t="shared" si="91"/>
        <v>0</v>
      </c>
    </row>
    <row r="50" spans="1:66" ht="30" hidden="1" x14ac:dyDescent="0.25">
      <c r="A50" t="s">
        <v>69</v>
      </c>
      <c r="B50">
        <v>2</v>
      </c>
      <c r="C50" t="s">
        <v>69</v>
      </c>
      <c r="D50">
        <v>0</v>
      </c>
      <c r="E50">
        <v>1</v>
      </c>
      <c r="F50">
        <v>4</v>
      </c>
      <c r="G50">
        <v>0</v>
      </c>
      <c r="H50">
        <v>0</v>
      </c>
      <c r="I50">
        <v>2</v>
      </c>
      <c r="J50">
        <v>0</v>
      </c>
      <c r="K50">
        <v>0</v>
      </c>
      <c r="L50" s="92" t="s">
        <v>76</v>
      </c>
      <c r="M50" s="93" t="s">
        <v>6</v>
      </c>
      <c r="N50" s="94" t="s">
        <v>6</v>
      </c>
      <c r="O50" s="95" t="s">
        <v>214</v>
      </c>
      <c r="P50" s="96" t="s">
        <v>72</v>
      </c>
      <c r="Q50" s="97" t="s">
        <v>223</v>
      </c>
      <c r="R50" s="98" t="s">
        <v>224</v>
      </c>
      <c r="S50" s="99" t="s">
        <v>92</v>
      </c>
      <c r="T50" s="1"/>
      <c r="U50" s="125">
        <f t="shared" si="9"/>
        <v>44.650055265596954</v>
      </c>
      <c r="V50" s="101" t="s">
        <v>9</v>
      </c>
      <c r="W50" s="1">
        <f t="shared" si="38"/>
        <v>56.540364982825423</v>
      </c>
      <c r="X50" s="2">
        <f t="shared" si="76"/>
        <v>0</v>
      </c>
      <c r="Y50" s="102" t="s">
        <v>74</v>
      </c>
      <c r="Z50" t="s">
        <v>74</v>
      </c>
      <c r="AA50" s="103">
        <v>271.58</v>
      </c>
      <c r="AB50" s="104">
        <v>0</v>
      </c>
      <c r="AC50" s="105" t="s">
        <v>70</v>
      </c>
      <c r="AD50" t="s">
        <v>70</v>
      </c>
      <c r="AE50" s="57" t="s">
        <v>105</v>
      </c>
      <c r="AF50" s="106">
        <v>14</v>
      </c>
      <c r="AG50" s="3">
        <v>107.52</v>
      </c>
      <c r="AH50" s="4">
        <v>0.26290000000000002</v>
      </c>
      <c r="AJ50" s="107"/>
      <c r="AL50" s="108"/>
      <c r="AM50" s="5">
        <v>271.58</v>
      </c>
      <c r="AN50" s="6">
        <v>135.79</v>
      </c>
      <c r="AP50">
        <v>58.01</v>
      </c>
      <c r="AQ50" s="167"/>
      <c r="AR50" s="168" t="str">
        <f t="shared" si="77"/>
        <v xml:space="preserve"> </v>
      </c>
      <c r="AS50" s="168">
        <f t="shared" si="78"/>
        <v>0</v>
      </c>
      <c r="AT50" s="168">
        <f t="shared" si="79"/>
        <v>0</v>
      </c>
      <c r="AU50" s="157"/>
      <c r="AV50" s="167"/>
      <c r="AW50" s="168" t="str">
        <f t="shared" si="80"/>
        <v xml:space="preserve"> </v>
      </c>
      <c r="AX50" s="168">
        <f t="shared" si="81"/>
        <v>0</v>
      </c>
      <c r="AY50" s="168">
        <f t="shared" si="82"/>
        <v>0</v>
      </c>
      <c r="BA50" s="167"/>
      <c r="BB50" s="168" t="str">
        <f t="shared" si="83"/>
        <v xml:space="preserve"> </v>
      </c>
      <c r="BC50" s="168">
        <f t="shared" si="84"/>
        <v>0</v>
      </c>
      <c r="BD50" s="168">
        <f t="shared" si="85"/>
        <v>0</v>
      </c>
      <c r="BF50" s="167"/>
      <c r="BG50" s="168" t="str">
        <f t="shared" si="86"/>
        <v xml:space="preserve"> </v>
      </c>
      <c r="BH50" s="168">
        <f t="shared" si="87"/>
        <v>0</v>
      </c>
      <c r="BI50" s="168">
        <f t="shared" si="88"/>
        <v>0</v>
      </c>
      <c r="BK50" s="167"/>
      <c r="BL50" s="168" t="str">
        <f t="shared" si="89"/>
        <v xml:space="preserve"> </v>
      </c>
      <c r="BM50" s="168">
        <f t="shared" si="90"/>
        <v>0</v>
      </c>
      <c r="BN50" s="168">
        <f t="shared" si="91"/>
        <v>0</v>
      </c>
    </row>
    <row r="51" spans="1:66" ht="30" hidden="1" x14ac:dyDescent="0.25">
      <c r="A51" t="s">
        <v>69</v>
      </c>
      <c r="B51">
        <v>2</v>
      </c>
      <c r="C51" t="s">
        <v>69</v>
      </c>
      <c r="D51">
        <v>0</v>
      </c>
      <c r="E51">
        <v>1</v>
      </c>
      <c r="F51">
        <v>4</v>
      </c>
      <c r="G51">
        <v>0</v>
      </c>
      <c r="H51">
        <v>0</v>
      </c>
      <c r="I51">
        <v>3</v>
      </c>
      <c r="J51">
        <v>0</v>
      </c>
      <c r="K51">
        <v>0</v>
      </c>
      <c r="L51" s="92" t="s">
        <v>76</v>
      </c>
      <c r="M51" s="93" t="s">
        <v>6</v>
      </c>
      <c r="N51" s="94" t="s">
        <v>6</v>
      </c>
      <c r="O51" s="95" t="s">
        <v>215</v>
      </c>
      <c r="P51" s="96" t="s">
        <v>72</v>
      </c>
      <c r="Q51" s="97" t="s">
        <v>225</v>
      </c>
      <c r="R51" s="98" t="s">
        <v>226</v>
      </c>
      <c r="S51" s="99" t="s">
        <v>81</v>
      </c>
      <c r="T51" s="1"/>
      <c r="U51" s="125">
        <f t="shared" si="9"/>
        <v>62.730210380040546</v>
      </c>
      <c r="V51" s="101" t="s">
        <v>9</v>
      </c>
      <c r="W51" s="1">
        <f t="shared" si="38"/>
        <v>79.435265404245342</v>
      </c>
      <c r="X51" s="2">
        <f t="shared" si="76"/>
        <v>0</v>
      </c>
      <c r="Y51" s="102" t="s">
        <v>74</v>
      </c>
      <c r="Z51" t="s">
        <v>74</v>
      </c>
      <c r="AA51" s="103">
        <v>9359.4500000000007</v>
      </c>
      <c r="AB51" s="104">
        <v>0</v>
      </c>
      <c r="AC51" s="105" t="s">
        <v>70</v>
      </c>
      <c r="AD51" t="s">
        <v>70</v>
      </c>
      <c r="AE51" s="57" t="s">
        <v>106</v>
      </c>
      <c r="AF51" s="106">
        <v>12</v>
      </c>
      <c r="AG51" s="3">
        <v>740.37</v>
      </c>
      <c r="AH51" s="4">
        <v>0.26290000000000002</v>
      </c>
      <c r="AJ51" s="107"/>
      <c r="AL51" s="108"/>
      <c r="AM51" s="5">
        <v>9359.4500000000007</v>
      </c>
      <c r="AN51" s="6">
        <v>935.01</v>
      </c>
      <c r="AP51">
        <v>81.5</v>
      </c>
      <c r="AQ51" s="167"/>
      <c r="AR51" s="168" t="str">
        <f t="shared" si="77"/>
        <v xml:space="preserve"> </v>
      </c>
      <c r="AS51" s="168">
        <f t="shared" si="78"/>
        <v>0</v>
      </c>
      <c r="AT51" s="168">
        <f t="shared" si="79"/>
        <v>0</v>
      </c>
      <c r="AU51" s="157"/>
      <c r="AV51" s="167"/>
      <c r="AW51" s="168" t="str">
        <f t="shared" si="80"/>
        <v xml:space="preserve"> </v>
      </c>
      <c r="AX51" s="168">
        <f t="shared" si="81"/>
        <v>0</v>
      </c>
      <c r="AY51" s="168">
        <f t="shared" si="82"/>
        <v>0</v>
      </c>
      <c r="BA51" s="167"/>
      <c r="BB51" s="168" t="str">
        <f t="shared" si="83"/>
        <v xml:space="preserve"> </v>
      </c>
      <c r="BC51" s="168">
        <f t="shared" si="84"/>
        <v>0</v>
      </c>
      <c r="BD51" s="168">
        <f t="shared" si="85"/>
        <v>0</v>
      </c>
      <c r="BF51" s="167"/>
      <c r="BG51" s="168" t="str">
        <f t="shared" si="86"/>
        <v xml:space="preserve"> </v>
      </c>
      <c r="BH51" s="168">
        <f t="shared" si="87"/>
        <v>0</v>
      </c>
      <c r="BI51" s="168">
        <f t="shared" si="88"/>
        <v>0</v>
      </c>
      <c r="BK51" s="167"/>
      <c r="BL51" s="168" t="str">
        <f t="shared" si="89"/>
        <v xml:space="preserve"> </v>
      </c>
      <c r="BM51" s="168">
        <f t="shared" si="90"/>
        <v>0</v>
      </c>
      <c r="BN51" s="168">
        <f t="shared" si="91"/>
        <v>0</v>
      </c>
    </row>
    <row r="52" spans="1:66" ht="30" hidden="1" x14ac:dyDescent="0.25">
      <c r="A52" t="s">
        <v>69</v>
      </c>
      <c r="B52">
        <v>2</v>
      </c>
      <c r="C52" t="s">
        <v>69</v>
      </c>
      <c r="D52">
        <v>0</v>
      </c>
      <c r="E52">
        <v>1</v>
      </c>
      <c r="F52">
        <v>4</v>
      </c>
      <c r="G52">
        <v>0</v>
      </c>
      <c r="H52">
        <v>0</v>
      </c>
      <c r="I52">
        <v>4</v>
      </c>
      <c r="J52">
        <v>0</v>
      </c>
      <c r="K52">
        <v>0</v>
      </c>
      <c r="L52" s="92" t="s">
        <v>76</v>
      </c>
      <c r="M52" s="93" t="s">
        <v>6</v>
      </c>
      <c r="N52" s="94" t="s">
        <v>6</v>
      </c>
      <c r="O52" s="95" t="s">
        <v>216</v>
      </c>
      <c r="P52" s="96" t="s">
        <v>72</v>
      </c>
      <c r="Q52" s="97" t="s">
        <v>208</v>
      </c>
      <c r="R52" s="98" t="s">
        <v>209</v>
      </c>
      <c r="S52" s="99" t="s">
        <v>81</v>
      </c>
      <c r="T52" s="1"/>
      <c r="U52" s="125">
        <f t="shared" si="9"/>
        <v>11.083619993528636</v>
      </c>
      <c r="V52" s="101" t="s">
        <v>9</v>
      </c>
      <c r="W52" s="1">
        <f t="shared" si="38"/>
        <v>14.035187997805311</v>
      </c>
      <c r="X52" s="2">
        <f t="shared" si="76"/>
        <v>0</v>
      </c>
      <c r="Y52" s="102" t="s">
        <v>74</v>
      </c>
      <c r="Z52" t="s">
        <v>74</v>
      </c>
      <c r="AA52" s="103">
        <v>450.89</v>
      </c>
      <c r="AB52" s="104">
        <v>0</v>
      </c>
      <c r="AC52" s="105" t="s">
        <v>70</v>
      </c>
      <c r="AD52" t="s">
        <v>70</v>
      </c>
      <c r="AE52" s="57" t="s">
        <v>107</v>
      </c>
      <c r="AF52" s="106">
        <v>6720</v>
      </c>
      <c r="AG52" s="3">
        <v>140.01</v>
      </c>
      <c r="AH52" s="4">
        <v>0.26290000000000002</v>
      </c>
      <c r="AJ52" s="107"/>
      <c r="AL52" s="108"/>
      <c r="AM52" s="5">
        <v>450.89</v>
      </c>
      <c r="AN52" s="6">
        <v>176.82</v>
      </c>
      <c r="AP52">
        <v>14.4</v>
      </c>
      <c r="AQ52" s="167"/>
      <c r="AR52" s="168" t="str">
        <f t="shared" si="77"/>
        <v xml:space="preserve"> </v>
      </c>
      <c r="AS52" s="168">
        <f t="shared" si="78"/>
        <v>0</v>
      </c>
      <c r="AT52" s="168">
        <f t="shared" si="79"/>
        <v>0</v>
      </c>
      <c r="AU52" s="157"/>
      <c r="AV52" s="167"/>
      <c r="AW52" s="168" t="str">
        <f t="shared" si="80"/>
        <v xml:space="preserve"> </v>
      </c>
      <c r="AX52" s="168">
        <f t="shared" si="81"/>
        <v>0</v>
      </c>
      <c r="AY52" s="168">
        <f t="shared" si="82"/>
        <v>0</v>
      </c>
      <c r="BA52" s="167"/>
      <c r="BB52" s="168" t="str">
        <f t="shared" si="83"/>
        <v xml:space="preserve"> </v>
      </c>
      <c r="BC52" s="168">
        <f t="shared" si="84"/>
        <v>0</v>
      </c>
      <c r="BD52" s="168">
        <f t="shared" si="85"/>
        <v>0</v>
      </c>
      <c r="BF52" s="167"/>
      <c r="BG52" s="168" t="str">
        <f t="shared" si="86"/>
        <v xml:space="preserve"> </v>
      </c>
      <c r="BH52" s="168">
        <f t="shared" si="87"/>
        <v>0</v>
      </c>
      <c r="BI52" s="168">
        <f t="shared" si="88"/>
        <v>0</v>
      </c>
      <c r="BK52" s="167"/>
      <c r="BL52" s="168" t="str">
        <f t="shared" si="89"/>
        <v xml:space="preserve"> </v>
      </c>
      <c r="BM52" s="168">
        <f t="shared" si="90"/>
        <v>0</v>
      </c>
      <c r="BN52" s="168">
        <f t="shared" si="91"/>
        <v>0</v>
      </c>
    </row>
    <row r="53" spans="1:66" x14ac:dyDescent="0.25">
      <c r="A53">
        <v>2</v>
      </c>
      <c r="B53">
        <v>2</v>
      </c>
      <c r="C53">
        <v>2</v>
      </c>
      <c r="D53">
        <v>5</v>
      </c>
      <c r="E53">
        <v>1</v>
      </c>
      <c r="F53">
        <v>4</v>
      </c>
      <c r="G53">
        <v>0</v>
      </c>
      <c r="H53">
        <v>0</v>
      </c>
      <c r="I53">
        <v>0</v>
      </c>
      <c r="J53">
        <v>10</v>
      </c>
      <c r="K53">
        <v>5</v>
      </c>
      <c r="L53" s="92" t="s">
        <v>76</v>
      </c>
      <c r="M53" s="93" t="s">
        <v>3</v>
      </c>
      <c r="N53" s="94" t="s">
        <v>3</v>
      </c>
      <c r="O53" s="95" t="s">
        <v>108</v>
      </c>
      <c r="P53" s="96" t="s">
        <v>72</v>
      </c>
      <c r="Q53" s="97"/>
      <c r="R53" s="98" t="s">
        <v>228</v>
      </c>
      <c r="S53" s="99" t="s">
        <v>71</v>
      </c>
      <c r="T53" s="1">
        <v>0</v>
      </c>
      <c r="U53" s="125">
        <v>0</v>
      </c>
      <c r="V53" s="101" t="s">
        <v>9</v>
      </c>
      <c r="W53" s="1">
        <f t="shared" si="38"/>
        <v>0</v>
      </c>
      <c r="X53" s="2">
        <f>SUM(X54:X59)</f>
        <v>6677.22</v>
      </c>
      <c r="Y53" s="102" t="s">
        <v>74</v>
      </c>
      <c r="Z53" t="s">
        <v>70</v>
      </c>
      <c r="AA53" s="103">
        <v>10216.780000000001</v>
      </c>
      <c r="AB53" s="104">
        <v>0</v>
      </c>
      <c r="AC53" s="105" t="s">
        <v>70</v>
      </c>
      <c r="AD53">
        <v>5</v>
      </c>
      <c r="AE53" s="57" t="b">
        <v>0</v>
      </c>
      <c r="AF53" s="106" t="s">
        <v>73</v>
      </c>
      <c r="AG53" s="3">
        <v>0</v>
      </c>
      <c r="AH53" s="4">
        <v>0.26290000000000002</v>
      </c>
      <c r="AJ53" s="107"/>
      <c r="AL53" s="108"/>
      <c r="AM53" s="5">
        <v>10216.780000000001</v>
      </c>
      <c r="AN53" s="6">
        <v>0</v>
      </c>
      <c r="AP53">
        <v>0</v>
      </c>
      <c r="AQ53" s="169"/>
      <c r="AR53" s="170">
        <f>SUM(AR54:AR59)</f>
        <v>0</v>
      </c>
      <c r="AS53" s="171">
        <f>AT53/$X53</f>
        <v>0</v>
      </c>
      <c r="AT53" s="170">
        <f>SUM(AT54:AT59)</f>
        <v>0</v>
      </c>
      <c r="AU53" s="157"/>
      <c r="AV53" s="169"/>
      <c r="AW53" s="170">
        <f>SUM(AW54:AW59)</f>
        <v>0</v>
      </c>
      <c r="AX53" s="171">
        <f>AY53/$X53</f>
        <v>0</v>
      </c>
      <c r="AY53" s="170">
        <f>SUM(AY54:AY59)</f>
        <v>0</v>
      </c>
      <c r="BA53" s="169"/>
      <c r="BB53" s="170">
        <f>SUM(BB54:BB59)</f>
        <v>0</v>
      </c>
      <c r="BC53" s="171">
        <f>BD53/$X53</f>
        <v>0</v>
      </c>
      <c r="BD53" s="170">
        <f>SUM(BD54:BD59)</f>
        <v>0</v>
      </c>
      <c r="BF53" s="169"/>
      <c r="BG53" s="170">
        <f>SUM(BG54:BG59)</f>
        <v>0</v>
      </c>
      <c r="BH53" s="171">
        <f>BI53/$X53</f>
        <v>0</v>
      </c>
      <c r="BI53" s="170">
        <f>SUM(BI54:BI59)</f>
        <v>0</v>
      </c>
      <c r="BK53" s="169"/>
      <c r="BL53" s="170">
        <f>SUM(BL54:BL59)</f>
        <v>0</v>
      </c>
      <c r="BM53" s="171">
        <f>BN53/$X53</f>
        <v>0</v>
      </c>
      <c r="BN53" s="170">
        <f>SUM(BN54:BN59)</f>
        <v>0</v>
      </c>
    </row>
    <row r="54" spans="1:66" ht="30" hidden="1" x14ac:dyDescent="0.25">
      <c r="A54" t="s">
        <v>69</v>
      </c>
      <c r="B54">
        <v>2</v>
      </c>
      <c r="C54" t="s">
        <v>69</v>
      </c>
      <c r="D54">
        <v>0</v>
      </c>
      <c r="E54">
        <v>1</v>
      </c>
      <c r="F54">
        <v>4</v>
      </c>
      <c r="G54">
        <v>0</v>
      </c>
      <c r="H54">
        <v>0</v>
      </c>
      <c r="I54">
        <v>1</v>
      </c>
      <c r="J54">
        <v>0</v>
      </c>
      <c r="K54">
        <v>0</v>
      </c>
      <c r="L54" s="92" t="s">
        <v>76</v>
      </c>
      <c r="M54" s="93" t="s">
        <v>6</v>
      </c>
      <c r="N54" s="94" t="s">
        <v>6</v>
      </c>
      <c r="O54" s="95" t="s">
        <v>241</v>
      </c>
      <c r="P54" s="96" t="s">
        <v>72</v>
      </c>
      <c r="Q54" s="97" t="s">
        <v>229</v>
      </c>
      <c r="R54" s="98" t="s">
        <v>230</v>
      </c>
      <c r="S54" s="99" t="s">
        <v>81</v>
      </c>
      <c r="T54" s="1"/>
      <c r="U54" s="125">
        <f t="shared" si="9"/>
        <v>1.8395730405926001</v>
      </c>
      <c r="V54" s="101" t="s">
        <v>9</v>
      </c>
      <c r="W54" s="1">
        <f t="shared" si="38"/>
        <v>2.3294513413024096</v>
      </c>
      <c r="X54" s="2">
        <f t="shared" ref="X54:X59" si="93">ROUND(W54*T54,2)</f>
        <v>0</v>
      </c>
      <c r="Y54" s="102" t="s">
        <v>74</v>
      </c>
      <c r="Z54" t="s">
        <v>74</v>
      </c>
      <c r="AA54" s="103">
        <v>134.86000000000001</v>
      </c>
      <c r="AB54" s="104">
        <v>0</v>
      </c>
      <c r="AC54" s="105" t="s">
        <v>70</v>
      </c>
      <c r="AD54" t="s">
        <v>70</v>
      </c>
      <c r="AE54" s="57" t="s">
        <v>104</v>
      </c>
      <c r="AF54" s="106">
        <v>13</v>
      </c>
      <c r="AG54" s="3">
        <v>50.85</v>
      </c>
      <c r="AH54" s="4">
        <v>0.26290000000000002</v>
      </c>
      <c r="AJ54" s="107"/>
      <c r="AL54" s="108"/>
      <c r="AM54" s="5">
        <v>134.86000000000001</v>
      </c>
      <c r="AN54" s="6">
        <v>64.22</v>
      </c>
      <c r="AP54">
        <v>2.39</v>
      </c>
      <c r="AQ54" s="167"/>
      <c r="AR54" s="168" t="str">
        <f t="shared" ref="AR54:AR59" si="94">IF(AQ54*$W54&gt;0,ROUND(AQ54*$W54,2)," ")</f>
        <v xml:space="preserve"> </v>
      </c>
      <c r="AS54" s="168">
        <f t="shared" ref="AS54:AS59" si="95">IF(AQ54&gt;0,AQ54,0)</f>
        <v>0</v>
      </c>
      <c r="AT54" s="168">
        <f t="shared" ref="AT54:AT59" si="96">ROUND(AS54*$W54,2)</f>
        <v>0</v>
      </c>
      <c r="AU54" s="157"/>
      <c r="AV54" s="167"/>
      <c r="AW54" s="168" t="str">
        <f t="shared" ref="AW54:AW59" si="97">IF(AV54*$W54&gt;0,ROUND(AV54*$W54,2)," ")</f>
        <v xml:space="preserve"> </v>
      </c>
      <c r="AX54" s="168">
        <f t="shared" ref="AX54:AX59" si="98">AS54+AV54</f>
        <v>0</v>
      </c>
      <c r="AY54" s="168">
        <f t="shared" ref="AY54:AY59" si="99">ROUND(AX54*$W54,2)</f>
        <v>0</v>
      </c>
      <c r="BA54" s="167"/>
      <c r="BB54" s="168" t="str">
        <f t="shared" ref="BB54:BB59" si="100">IF(BA54*$W54&gt;0,ROUND(BA54*$W54,2)," ")</f>
        <v xml:space="preserve"> </v>
      </c>
      <c r="BC54" s="168">
        <f t="shared" ref="BC54:BC59" si="101">AX54+BA54</f>
        <v>0</v>
      </c>
      <c r="BD54" s="168">
        <f t="shared" ref="BD54:BD59" si="102">ROUND(BC54*$W54,2)</f>
        <v>0</v>
      </c>
      <c r="BF54" s="167"/>
      <c r="BG54" s="168" t="str">
        <f t="shared" ref="BG54:BG59" si="103">IF(BF54*$W54&gt;0,ROUND(BF54*$W54,2)," ")</f>
        <v xml:space="preserve"> </v>
      </c>
      <c r="BH54" s="168">
        <f t="shared" ref="BH54:BH59" si="104">BC54+BF54</f>
        <v>0</v>
      </c>
      <c r="BI54" s="168">
        <f t="shared" ref="BI54:BI59" si="105">ROUND(BH54*$W54,2)</f>
        <v>0</v>
      </c>
      <c r="BK54" s="167"/>
      <c r="BL54" s="168" t="str">
        <f t="shared" ref="BL54:BL59" si="106">IF(BK54*$W54&gt;0,ROUND(BK54*$W54,2)," ")</f>
        <v xml:space="preserve"> </v>
      </c>
      <c r="BM54" s="168">
        <f t="shared" ref="BM54:BM59" si="107">BH54+BK54</f>
        <v>0</v>
      </c>
      <c r="BN54" s="168">
        <f t="shared" ref="BN54:BN59" si="108">ROUND(BM54*$W54,2)</f>
        <v>0</v>
      </c>
    </row>
    <row r="55" spans="1:66" ht="30" hidden="1" x14ac:dyDescent="0.25">
      <c r="A55" t="s">
        <v>69</v>
      </c>
      <c r="B55">
        <v>2</v>
      </c>
      <c r="C55" t="s">
        <v>69</v>
      </c>
      <c r="D55">
        <v>0</v>
      </c>
      <c r="E55">
        <v>1</v>
      </c>
      <c r="F55">
        <v>4</v>
      </c>
      <c r="G55">
        <v>0</v>
      </c>
      <c r="H55">
        <v>0</v>
      </c>
      <c r="I55">
        <v>2</v>
      </c>
      <c r="J55">
        <v>0</v>
      </c>
      <c r="K55">
        <v>0</v>
      </c>
      <c r="L55" s="92" t="s">
        <v>76</v>
      </c>
      <c r="M55" s="93" t="s">
        <v>6</v>
      </c>
      <c r="N55" s="94" t="s">
        <v>6</v>
      </c>
      <c r="O55" s="95" t="s">
        <v>242</v>
      </c>
      <c r="P55" s="96" t="s">
        <v>72</v>
      </c>
      <c r="Q55" s="97" t="s">
        <v>231</v>
      </c>
      <c r="R55" s="98" t="s">
        <v>232</v>
      </c>
      <c r="S55" s="99" t="s">
        <v>81</v>
      </c>
      <c r="T55" s="1"/>
      <c r="U55" s="125">
        <f t="shared" si="9"/>
        <v>2.6477536651207298</v>
      </c>
      <c r="V55" s="101" t="s">
        <v>9</v>
      </c>
      <c r="W55" s="1">
        <f t="shared" si="38"/>
        <v>3.3528504661423804</v>
      </c>
      <c r="X55" s="2">
        <f t="shared" si="93"/>
        <v>0</v>
      </c>
      <c r="Y55" s="102" t="s">
        <v>74</v>
      </c>
      <c r="Z55" t="s">
        <v>74</v>
      </c>
      <c r="AA55" s="103">
        <v>271.58</v>
      </c>
      <c r="AB55" s="104">
        <v>0</v>
      </c>
      <c r="AC55" s="105" t="s">
        <v>70</v>
      </c>
      <c r="AD55" t="s">
        <v>70</v>
      </c>
      <c r="AE55" s="57" t="s">
        <v>105</v>
      </c>
      <c r="AF55" s="106">
        <v>14</v>
      </c>
      <c r="AG55" s="3">
        <v>107.52</v>
      </c>
      <c r="AH55" s="4">
        <v>0.26290000000000002</v>
      </c>
      <c r="AJ55" s="107"/>
      <c r="AL55" s="108"/>
      <c r="AM55" s="5">
        <v>271.58</v>
      </c>
      <c r="AN55" s="6">
        <v>135.79</v>
      </c>
      <c r="AP55">
        <v>3.44</v>
      </c>
      <c r="AQ55" s="167"/>
      <c r="AR55" s="168" t="str">
        <f t="shared" si="94"/>
        <v xml:space="preserve"> </v>
      </c>
      <c r="AS55" s="168">
        <f t="shared" si="95"/>
        <v>0</v>
      </c>
      <c r="AT55" s="168">
        <f t="shared" si="96"/>
        <v>0</v>
      </c>
      <c r="AU55" s="157"/>
      <c r="AV55" s="167"/>
      <c r="AW55" s="168" t="str">
        <f t="shared" si="97"/>
        <v xml:space="preserve"> </v>
      </c>
      <c r="AX55" s="168">
        <f t="shared" si="98"/>
        <v>0</v>
      </c>
      <c r="AY55" s="168">
        <f t="shared" si="99"/>
        <v>0</v>
      </c>
      <c r="BA55" s="167"/>
      <c r="BB55" s="168" t="str">
        <f t="shared" si="100"/>
        <v xml:space="preserve"> </v>
      </c>
      <c r="BC55" s="168">
        <f t="shared" si="101"/>
        <v>0</v>
      </c>
      <c r="BD55" s="168">
        <f t="shared" si="102"/>
        <v>0</v>
      </c>
      <c r="BF55" s="167"/>
      <c r="BG55" s="168" t="str">
        <f t="shared" si="103"/>
        <v xml:space="preserve"> </v>
      </c>
      <c r="BH55" s="168">
        <f t="shared" si="104"/>
        <v>0</v>
      </c>
      <c r="BI55" s="168">
        <f t="shared" si="105"/>
        <v>0</v>
      </c>
      <c r="BK55" s="167"/>
      <c r="BL55" s="168" t="str">
        <f t="shared" si="106"/>
        <v xml:space="preserve"> </v>
      </c>
      <c r="BM55" s="168">
        <f t="shared" si="107"/>
        <v>0</v>
      </c>
      <c r="BN55" s="168">
        <f t="shared" si="108"/>
        <v>0</v>
      </c>
    </row>
    <row r="56" spans="1:66" ht="60" hidden="1" x14ac:dyDescent="0.25">
      <c r="A56" t="s">
        <v>69</v>
      </c>
      <c r="B56">
        <v>2</v>
      </c>
      <c r="C56" t="s">
        <v>69</v>
      </c>
      <c r="D56">
        <v>0</v>
      </c>
      <c r="E56">
        <v>1</v>
      </c>
      <c r="F56">
        <v>4</v>
      </c>
      <c r="G56">
        <v>0</v>
      </c>
      <c r="H56">
        <v>0</v>
      </c>
      <c r="I56">
        <v>3</v>
      </c>
      <c r="J56">
        <v>0</v>
      </c>
      <c r="K56">
        <v>0</v>
      </c>
      <c r="L56" s="92" t="s">
        <v>76</v>
      </c>
      <c r="M56" s="93" t="s">
        <v>6</v>
      </c>
      <c r="N56" s="94" t="s">
        <v>6</v>
      </c>
      <c r="O56" s="95" t="s">
        <v>243</v>
      </c>
      <c r="P56" s="96" t="s">
        <v>72</v>
      </c>
      <c r="Q56" s="97" t="s">
        <v>233</v>
      </c>
      <c r="R56" s="98" t="s">
        <v>234</v>
      </c>
      <c r="S56" s="99" t="s">
        <v>81</v>
      </c>
      <c r="T56" s="1"/>
      <c r="U56" s="125">
        <f t="shared" si="9"/>
        <v>64.831480003813681</v>
      </c>
      <c r="V56" s="101" t="s">
        <v>9</v>
      </c>
      <c r="W56" s="1">
        <f t="shared" si="38"/>
        <v>82.096103128829256</v>
      </c>
      <c r="X56" s="2">
        <f t="shared" si="93"/>
        <v>0</v>
      </c>
      <c r="Y56" s="102" t="s">
        <v>74</v>
      </c>
      <c r="Z56" t="s">
        <v>74</v>
      </c>
      <c r="AA56" s="103">
        <v>9359.4500000000007</v>
      </c>
      <c r="AB56" s="104">
        <v>0</v>
      </c>
      <c r="AC56" s="105" t="s">
        <v>70</v>
      </c>
      <c r="AD56" t="s">
        <v>70</v>
      </c>
      <c r="AE56" s="57" t="s">
        <v>106</v>
      </c>
      <c r="AF56" s="106">
        <v>12</v>
      </c>
      <c r="AG56" s="3">
        <v>740.37</v>
      </c>
      <c r="AH56" s="4">
        <v>0.26290000000000002</v>
      </c>
      <c r="AJ56" s="107"/>
      <c r="AL56" s="108"/>
      <c r="AM56" s="5">
        <v>9359.4500000000007</v>
      </c>
      <c r="AN56" s="6">
        <v>935.01</v>
      </c>
      <c r="AP56">
        <v>84.23</v>
      </c>
      <c r="AQ56" s="167"/>
      <c r="AR56" s="168" t="str">
        <f t="shared" si="94"/>
        <v xml:space="preserve"> </v>
      </c>
      <c r="AS56" s="168">
        <f t="shared" si="95"/>
        <v>0</v>
      </c>
      <c r="AT56" s="168">
        <f t="shared" si="96"/>
        <v>0</v>
      </c>
      <c r="AU56" s="157"/>
      <c r="AV56" s="167"/>
      <c r="AW56" s="168" t="str">
        <f t="shared" si="97"/>
        <v xml:space="preserve"> </v>
      </c>
      <c r="AX56" s="168">
        <f t="shared" si="98"/>
        <v>0</v>
      </c>
      <c r="AY56" s="168">
        <f t="shared" si="99"/>
        <v>0</v>
      </c>
      <c r="BA56" s="167"/>
      <c r="BB56" s="168" t="str">
        <f t="shared" si="100"/>
        <v xml:space="preserve"> </v>
      </c>
      <c r="BC56" s="168">
        <f t="shared" si="101"/>
        <v>0</v>
      </c>
      <c r="BD56" s="168">
        <f t="shared" si="102"/>
        <v>0</v>
      </c>
      <c r="BF56" s="167"/>
      <c r="BG56" s="168" t="str">
        <f t="shared" si="103"/>
        <v xml:space="preserve"> </v>
      </c>
      <c r="BH56" s="168">
        <f t="shared" si="104"/>
        <v>0</v>
      </c>
      <c r="BI56" s="168">
        <f t="shared" si="105"/>
        <v>0</v>
      </c>
      <c r="BK56" s="167"/>
      <c r="BL56" s="168" t="str">
        <f t="shared" si="106"/>
        <v xml:space="preserve"> </v>
      </c>
      <c r="BM56" s="168">
        <f t="shared" si="107"/>
        <v>0</v>
      </c>
      <c r="BN56" s="168">
        <f t="shared" si="108"/>
        <v>0</v>
      </c>
    </row>
    <row r="57" spans="1:66" ht="30" hidden="1" x14ac:dyDescent="0.25">
      <c r="A57" t="s">
        <v>69</v>
      </c>
      <c r="B57">
        <v>2</v>
      </c>
      <c r="C57" t="s">
        <v>69</v>
      </c>
      <c r="D57">
        <v>0</v>
      </c>
      <c r="E57">
        <v>1</v>
      </c>
      <c r="F57">
        <v>4</v>
      </c>
      <c r="G57">
        <v>0</v>
      </c>
      <c r="H57">
        <v>0</v>
      </c>
      <c r="I57">
        <v>2</v>
      </c>
      <c r="J57">
        <v>0</v>
      </c>
      <c r="K57">
        <v>0</v>
      </c>
      <c r="L57" s="92" t="s">
        <v>76</v>
      </c>
      <c r="M57" s="93" t="s">
        <v>6</v>
      </c>
      <c r="N57" s="94" t="s">
        <v>6</v>
      </c>
      <c r="O57" s="95" t="s">
        <v>244</v>
      </c>
      <c r="P57" s="96" t="s">
        <v>72</v>
      </c>
      <c r="Q57" s="97" t="s">
        <v>235</v>
      </c>
      <c r="R57" s="98" t="s">
        <v>236</v>
      </c>
      <c r="S57" s="99" t="s">
        <v>92</v>
      </c>
      <c r="T57" s="1"/>
      <c r="U57" s="125">
        <f t="shared" si="9"/>
        <v>10.244651535685149</v>
      </c>
      <c r="V57" s="101" t="s">
        <v>9</v>
      </c>
      <c r="W57" s="1">
        <f t="shared" si="38"/>
        <v>12.972802239638105</v>
      </c>
      <c r="X57" s="2">
        <f t="shared" si="93"/>
        <v>0</v>
      </c>
      <c r="Y57" s="102" t="s">
        <v>74</v>
      </c>
      <c r="Z57" t="s">
        <v>74</v>
      </c>
      <c r="AA57" s="103">
        <v>271.58</v>
      </c>
      <c r="AB57" s="104">
        <v>0</v>
      </c>
      <c r="AC57" s="105" t="s">
        <v>70</v>
      </c>
      <c r="AD57" t="s">
        <v>70</v>
      </c>
      <c r="AE57" s="57" t="s">
        <v>105</v>
      </c>
      <c r="AF57" s="106">
        <v>14</v>
      </c>
      <c r="AG57" s="3">
        <v>107.52</v>
      </c>
      <c r="AH57" s="4">
        <v>0.26290000000000002</v>
      </c>
      <c r="AJ57" s="107"/>
      <c r="AL57" s="108"/>
      <c r="AM57" s="5">
        <v>271.58</v>
      </c>
      <c r="AN57" s="6">
        <v>135.79</v>
      </c>
      <c r="AP57">
        <v>13.31</v>
      </c>
      <c r="AQ57" s="167"/>
      <c r="AR57" s="168" t="str">
        <f t="shared" si="94"/>
        <v xml:space="preserve"> </v>
      </c>
      <c r="AS57" s="168">
        <f t="shared" si="95"/>
        <v>0</v>
      </c>
      <c r="AT57" s="168">
        <f t="shared" si="96"/>
        <v>0</v>
      </c>
      <c r="AU57" s="157"/>
      <c r="AV57" s="167"/>
      <c r="AW57" s="168" t="str">
        <f t="shared" si="97"/>
        <v xml:space="preserve"> </v>
      </c>
      <c r="AX57" s="168">
        <f t="shared" si="98"/>
        <v>0</v>
      </c>
      <c r="AY57" s="168">
        <f t="shared" si="99"/>
        <v>0</v>
      </c>
      <c r="BA57" s="167"/>
      <c r="BB57" s="168" t="str">
        <f t="shared" si="100"/>
        <v xml:space="preserve"> </v>
      </c>
      <c r="BC57" s="168">
        <f t="shared" si="101"/>
        <v>0</v>
      </c>
      <c r="BD57" s="168">
        <f t="shared" si="102"/>
        <v>0</v>
      </c>
      <c r="BF57" s="167"/>
      <c r="BG57" s="168" t="str">
        <f t="shared" si="103"/>
        <v xml:space="preserve"> </v>
      </c>
      <c r="BH57" s="168">
        <f t="shared" si="104"/>
        <v>0</v>
      </c>
      <c r="BI57" s="168">
        <f t="shared" si="105"/>
        <v>0</v>
      </c>
      <c r="BK57" s="167"/>
      <c r="BL57" s="168" t="str">
        <f t="shared" si="106"/>
        <v xml:space="preserve"> </v>
      </c>
      <c r="BM57" s="168">
        <f t="shared" si="107"/>
        <v>0</v>
      </c>
      <c r="BN57" s="168">
        <f t="shared" si="108"/>
        <v>0</v>
      </c>
    </row>
    <row r="58" spans="1:66" ht="30" hidden="1" x14ac:dyDescent="0.25">
      <c r="A58" t="s">
        <v>69</v>
      </c>
      <c r="B58">
        <v>2</v>
      </c>
      <c r="C58" t="s">
        <v>69</v>
      </c>
      <c r="D58">
        <v>0</v>
      </c>
      <c r="E58">
        <v>1</v>
      </c>
      <c r="F58">
        <v>4</v>
      </c>
      <c r="G58">
        <v>0</v>
      </c>
      <c r="H58">
        <v>0</v>
      </c>
      <c r="I58">
        <v>3</v>
      </c>
      <c r="J58">
        <v>0</v>
      </c>
      <c r="K58">
        <v>0</v>
      </c>
      <c r="L58" s="92" t="s">
        <v>76</v>
      </c>
      <c r="M58" s="93" t="s">
        <v>6</v>
      </c>
      <c r="N58" s="94" t="s">
        <v>6</v>
      </c>
      <c r="O58" s="95" t="s">
        <v>245</v>
      </c>
      <c r="P58" s="96" t="s">
        <v>103</v>
      </c>
      <c r="Q58" s="97" t="s">
        <v>237</v>
      </c>
      <c r="R58" s="98" t="s">
        <v>238</v>
      </c>
      <c r="S58" s="99" t="s">
        <v>92</v>
      </c>
      <c r="T58" s="1"/>
      <c r="U58" s="125">
        <f t="shared" si="9"/>
        <v>22.652148361774149</v>
      </c>
      <c r="V58" s="101" t="s">
        <v>9</v>
      </c>
      <c r="W58" s="1">
        <f t="shared" si="38"/>
        <v>28.684415470514605</v>
      </c>
      <c r="X58" s="2">
        <f t="shared" si="93"/>
        <v>0</v>
      </c>
      <c r="Y58" s="102" t="s">
        <v>74</v>
      </c>
      <c r="Z58" t="s">
        <v>74</v>
      </c>
      <c r="AA58" s="103">
        <v>9359.4500000000007</v>
      </c>
      <c r="AB58" s="104">
        <v>0</v>
      </c>
      <c r="AC58" s="105" t="s">
        <v>70</v>
      </c>
      <c r="AD58" t="s">
        <v>70</v>
      </c>
      <c r="AE58" s="57" t="s">
        <v>106</v>
      </c>
      <c r="AF58" s="106">
        <v>12</v>
      </c>
      <c r="AG58" s="3">
        <v>740.37</v>
      </c>
      <c r="AH58" s="4">
        <v>0.26290000000000002</v>
      </c>
      <c r="AJ58" s="107"/>
      <c r="AL58" s="108"/>
      <c r="AM58" s="5">
        <v>9359.4500000000007</v>
      </c>
      <c r="AN58" s="6">
        <v>935.01</v>
      </c>
      <c r="AP58">
        <v>29.43</v>
      </c>
      <c r="AQ58" s="167"/>
      <c r="AR58" s="168" t="str">
        <f t="shared" si="94"/>
        <v xml:space="preserve"> </v>
      </c>
      <c r="AS58" s="168">
        <f t="shared" si="95"/>
        <v>0</v>
      </c>
      <c r="AT58" s="168">
        <f t="shared" si="96"/>
        <v>0</v>
      </c>
      <c r="AU58" s="157"/>
      <c r="AV58" s="167"/>
      <c r="AW58" s="168" t="str">
        <f t="shared" si="97"/>
        <v xml:space="preserve"> </v>
      </c>
      <c r="AX58" s="168">
        <f t="shared" si="98"/>
        <v>0</v>
      </c>
      <c r="AY58" s="168">
        <f t="shared" si="99"/>
        <v>0</v>
      </c>
      <c r="BA58" s="167"/>
      <c r="BB58" s="168" t="str">
        <f t="shared" si="100"/>
        <v xml:space="preserve"> </v>
      </c>
      <c r="BC58" s="168">
        <f t="shared" si="101"/>
        <v>0</v>
      </c>
      <c r="BD58" s="168">
        <f t="shared" si="102"/>
        <v>0</v>
      </c>
      <c r="BF58" s="167"/>
      <c r="BG58" s="168" t="str">
        <f t="shared" si="103"/>
        <v xml:space="preserve"> </v>
      </c>
      <c r="BH58" s="168">
        <f t="shared" si="104"/>
        <v>0</v>
      </c>
      <c r="BI58" s="168">
        <f t="shared" si="105"/>
        <v>0</v>
      </c>
      <c r="BK58" s="167"/>
      <c r="BL58" s="168" t="str">
        <f t="shared" si="106"/>
        <v xml:space="preserve"> </v>
      </c>
      <c r="BM58" s="168">
        <f t="shared" si="107"/>
        <v>0</v>
      </c>
      <c r="BN58" s="168">
        <f t="shared" si="108"/>
        <v>0</v>
      </c>
    </row>
    <row r="59" spans="1:66" ht="30" x14ac:dyDescent="0.25">
      <c r="A59" t="s">
        <v>69</v>
      </c>
      <c r="B59">
        <v>2</v>
      </c>
      <c r="C59" t="s">
        <v>69</v>
      </c>
      <c r="D59">
        <v>0</v>
      </c>
      <c r="E59">
        <v>1</v>
      </c>
      <c r="F59">
        <v>4</v>
      </c>
      <c r="G59">
        <v>0</v>
      </c>
      <c r="H59">
        <v>0</v>
      </c>
      <c r="I59">
        <v>4</v>
      </c>
      <c r="J59">
        <v>0</v>
      </c>
      <c r="K59">
        <v>0</v>
      </c>
      <c r="L59" s="92" t="s">
        <v>76</v>
      </c>
      <c r="M59" s="93" t="s">
        <v>6</v>
      </c>
      <c r="N59" s="94" t="s">
        <v>6</v>
      </c>
      <c r="O59" s="95" t="s">
        <v>246</v>
      </c>
      <c r="P59" s="96" t="s">
        <v>72</v>
      </c>
      <c r="Q59" s="97" t="s">
        <v>239</v>
      </c>
      <c r="R59" s="98" t="s">
        <v>240</v>
      </c>
      <c r="S59" s="99" t="s">
        <v>81</v>
      </c>
      <c r="T59" s="1">
        <f>T47</f>
        <v>355.70000000000005</v>
      </c>
      <c r="U59" s="125">
        <f t="shared" si="9"/>
        <v>14.824341741344552</v>
      </c>
      <c r="V59" s="101" t="s">
        <v>9</v>
      </c>
      <c r="W59" s="1">
        <f t="shared" si="38"/>
        <v>18.772063947064606</v>
      </c>
      <c r="X59" s="2">
        <f t="shared" si="93"/>
        <v>6677.22</v>
      </c>
      <c r="Y59" s="102" t="s">
        <v>74</v>
      </c>
      <c r="Z59" t="s">
        <v>74</v>
      </c>
      <c r="AA59" s="103">
        <v>450.89</v>
      </c>
      <c r="AB59" s="104">
        <v>0</v>
      </c>
      <c r="AC59" s="105" t="s">
        <v>70</v>
      </c>
      <c r="AD59" t="s">
        <v>70</v>
      </c>
      <c r="AE59" s="57" t="s">
        <v>107</v>
      </c>
      <c r="AF59" s="106">
        <v>6720</v>
      </c>
      <c r="AG59" s="3">
        <v>140.01</v>
      </c>
      <c r="AH59" s="4">
        <v>0.26290000000000002</v>
      </c>
      <c r="AI59" s="61" t="s">
        <v>361</v>
      </c>
      <c r="AJ59" s="107"/>
      <c r="AL59" s="108"/>
      <c r="AM59" s="5">
        <v>450.89</v>
      </c>
      <c r="AN59" s="6">
        <v>176.82</v>
      </c>
      <c r="AP59">
        <v>19.260000000000002</v>
      </c>
      <c r="AQ59" s="167"/>
      <c r="AR59" s="168" t="str">
        <f t="shared" si="94"/>
        <v xml:space="preserve"> </v>
      </c>
      <c r="AS59" s="168">
        <f t="shared" si="95"/>
        <v>0</v>
      </c>
      <c r="AT59" s="168">
        <f t="shared" si="96"/>
        <v>0</v>
      </c>
      <c r="AU59" s="157"/>
      <c r="AV59" s="167"/>
      <c r="AW59" s="168" t="str">
        <f t="shared" si="97"/>
        <v xml:space="preserve"> </v>
      </c>
      <c r="AX59" s="168">
        <f t="shared" si="98"/>
        <v>0</v>
      </c>
      <c r="AY59" s="168">
        <f t="shared" si="99"/>
        <v>0</v>
      </c>
      <c r="BA59" s="167"/>
      <c r="BB59" s="168" t="str">
        <f t="shared" si="100"/>
        <v xml:space="preserve"> </v>
      </c>
      <c r="BC59" s="168">
        <f t="shared" si="101"/>
        <v>0</v>
      </c>
      <c r="BD59" s="168">
        <f t="shared" si="102"/>
        <v>0</v>
      </c>
      <c r="BF59" s="167"/>
      <c r="BG59" s="168" t="str">
        <f t="shared" si="103"/>
        <v xml:space="preserve"> </v>
      </c>
      <c r="BH59" s="168">
        <f t="shared" si="104"/>
        <v>0</v>
      </c>
      <c r="BI59" s="168">
        <f t="shared" si="105"/>
        <v>0</v>
      </c>
      <c r="BK59" s="167"/>
      <c r="BL59" s="168" t="str">
        <f t="shared" si="106"/>
        <v xml:space="preserve"> </v>
      </c>
      <c r="BM59" s="168">
        <f t="shared" si="107"/>
        <v>0</v>
      </c>
      <c r="BN59" s="168">
        <f t="shared" si="108"/>
        <v>0</v>
      </c>
    </row>
    <row r="60" spans="1:66" x14ac:dyDescent="0.25">
      <c r="A60">
        <v>2</v>
      </c>
      <c r="B60">
        <v>2</v>
      </c>
      <c r="C60">
        <v>2</v>
      </c>
      <c r="D60">
        <v>5</v>
      </c>
      <c r="E60">
        <v>1</v>
      </c>
      <c r="F60">
        <v>5</v>
      </c>
      <c r="G60">
        <v>0</v>
      </c>
      <c r="H60">
        <v>0</v>
      </c>
      <c r="I60">
        <v>0</v>
      </c>
      <c r="J60">
        <v>5</v>
      </c>
      <c r="K60" t="e">
        <v>#N/A</v>
      </c>
      <c r="L60" s="92" t="s">
        <v>76</v>
      </c>
      <c r="M60" s="93" t="s">
        <v>3</v>
      </c>
      <c r="N60" s="94" t="s">
        <v>3</v>
      </c>
      <c r="O60" s="95" t="s">
        <v>247</v>
      </c>
      <c r="P60" s="96" t="s">
        <v>72</v>
      </c>
      <c r="Q60" s="97"/>
      <c r="R60" s="98" t="s">
        <v>281</v>
      </c>
      <c r="S60" s="99" t="s">
        <v>71</v>
      </c>
      <c r="T60" s="1">
        <v>0</v>
      </c>
      <c r="U60" s="125">
        <v>0</v>
      </c>
      <c r="V60" s="101" t="s">
        <v>9</v>
      </c>
      <c r="W60" s="1">
        <f t="shared" si="38"/>
        <v>0</v>
      </c>
      <c r="X60" s="2">
        <f>SUM(X61:X83)</f>
        <v>1345.28</v>
      </c>
      <c r="Y60" s="102" t="s">
        <v>74</v>
      </c>
      <c r="Z60" t="s">
        <v>70</v>
      </c>
      <c r="AA60" s="103">
        <v>608.36</v>
      </c>
      <c r="AB60" s="104">
        <v>0</v>
      </c>
      <c r="AC60" s="105" t="s">
        <v>70</v>
      </c>
      <c r="AD60">
        <v>6</v>
      </c>
      <c r="AE60" s="57" t="b">
        <v>0</v>
      </c>
      <c r="AF60" s="106" t="s">
        <v>73</v>
      </c>
      <c r="AG60" s="3">
        <v>0</v>
      </c>
      <c r="AH60" s="4">
        <v>0.26290000000000002</v>
      </c>
      <c r="AJ60" s="107"/>
      <c r="AL60" s="108"/>
      <c r="AM60" s="5">
        <v>608.36</v>
      </c>
      <c r="AN60" s="6">
        <v>0</v>
      </c>
      <c r="AQ60" s="169"/>
      <c r="AR60" s="170">
        <f>SUM(AR61:AR83)</f>
        <v>0</v>
      </c>
      <c r="AS60" s="171">
        <f>AT60/$X60</f>
        <v>0</v>
      </c>
      <c r="AT60" s="170">
        <f>SUM(AT61:AT83)</f>
        <v>0</v>
      </c>
      <c r="AU60" s="157"/>
      <c r="AV60" s="169"/>
      <c r="AW60" s="170">
        <f>SUM(AW61:AW83)</f>
        <v>0</v>
      </c>
      <c r="AX60" s="171">
        <f>AY60/$X60</f>
        <v>0</v>
      </c>
      <c r="AY60" s="170">
        <f>SUM(AY61:AY83)</f>
        <v>0</v>
      </c>
      <c r="BA60" s="169"/>
      <c r="BB60" s="170">
        <f>SUM(BB61:BB83)</f>
        <v>0</v>
      </c>
      <c r="BC60" s="171">
        <f>BD60/$X60</f>
        <v>0</v>
      </c>
      <c r="BD60" s="170">
        <f>SUM(BD61:BD83)</f>
        <v>0</v>
      </c>
      <c r="BF60" s="169"/>
      <c r="BG60" s="170">
        <f>SUM(BG61:BG83)</f>
        <v>0</v>
      </c>
      <c r="BH60" s="171">
        <f>BI60/$X60</f>
        <v>0</v>
      </c>
      <c r="BI60" s="170">
        <f>SUM(BI61:BI83)</f>
        <v>0</v>
      </c>
      <c r="BK60" s="169"/>
      <c r="BL60" s="170">
        <f>SUM(BL61:BL83)</f>
        <v>0</v>
      </c>
      <c r="BM60" s="171">
        <f>BN60/$X60</f>
        <v>0</v>
      </c>
      <c r="BN60" s="170">
        <f>SUM(BN61:BN83)</f>
        <v>0</v>
      </c>
    </row>
    <row r="61" spans="1:66" ht="30" hidden="1" x14ac:dyDescent="0.25">
      <c r="A61" t="s">
        <v>69</v>
      </c>
      <c r="B61">
        <v>2</v>
      </c>
      <c r="C61" t="s">
        <v>69</v>
      </c>
      <c r="D61">
        <v>0</v>
      </c>
      <c r="E61">
        <v>1</v>
      </c>
      <c r="F61">
        <v>5</v>
      </c>
      <c r="G61">
        <v>0</v>
      </c>
      <c r="H61">
        <v>0</v>
      </c>
      <c r="I61">
        <v>1</v>
      </c>
      <c r="J61">
        <v>0</v>
      </c>
      <c r="K61">
        <v>0</v>
      </c>
      <c r="L61" s="92" t="s">
        <v>76</v>
      </c>
      <c r="M61" s="93" t="s">
        <v>6</v>
      </c>
      <c r="N61" s="94" t="s">
        <v>6</v>
      </c>
      <c r="O61" s="95" t="s">
        <v>248</v>
      </c>
      <c r="P61" s="96" t="s">
        <v>72</v>
      </c>
      <c r="Q61" s="97" t="s">
        <v>80</v>
      </c>
      <c r="R61" s="98" t="s">
        <v>262</v>
      </c>
      <c r="S61" s="99" t="s">
        <v>81</v>
      </c>
      <c r="T61" s="1"/>
      <c r="U61" s="125">
        <f t="shared" si="9"/>
        <v>23.614268152879067</v>
      </c>
      <c r="V61" s="101" t="s">
        <v>9</v>
      </c>
      <c r="W61" s="1">
        <f t="shared" si="38"/>
        <v>29.902747761990764</v>
      </c>
      <c r="X61" s="2">
        <f t="shared" ref="X61:X78" si="109">ROUND(W61*T61,2)</f>
        <v>0</v>
      </c>
      <c r="Y61" s="102" t="s">
        <v>74</v>
      </c>
      <c r="Z61" t="s">
        <v>74</v>
      </c>
      <c r="AA61" s="103">
        <v>8.24</v>
      </c>
      <c r="AB61" s="104">
        <v>0</v>
      </c>
      <c r="AC61" s="105" t="s">
        <v>70</v>
      </c>
      <c r="AD61" t="s">
        <v>70</v>
      </c>
      <c r="AE61" s="57" t="s">
        <v>109</v>
      </c>
      <c r="AF61" s="106">
        <v>7016</v>
      </c>
      <c r="AG61" s="3">
        <v>3.26</v>
      </c>
      <c r="AH61" s="4">
        <v>0.26290000000000002</v>
      </c>
      <c r="AJ61" s="107"/>
      <c r="AL61" s="108"/>
      <c r="AM61" s="5">
        <v>8.24</v>
      </c>
      <c r="AN61" s="6">
        <v>4.12</v>
      </c>
      <c r="AP61">
        <v>30.68</v>
      </c>
      <c r="AQ61" s="167"/>
      <c r="AR61" s="168" t="str">
        <f t="shared" ref="AR61:AR83" si="110">IF(AQ61*$W61&gt;0,ROUND(AQ61*$W61,2)," ")</f>
        <v xml:space="preserve"> </v>
      </c>
      <c r="AS61" s="168">
        <f t="shared" ref="AS61:AS83" si="111">IF(AQ61&gt;0,AQ61,0)</f>
        <v>0</v>
      </c>
      <c r="AT61" s="168">
        <f t="shared" ref="AT61:AT83" si="112">ROUND(AS61*$W61,2)</f>
        <v>0</v>
      </c>
      <c r="AU61" s="157"/>
      <c r="AV61" s="167"/>
      <c r="AW61" s="168" t="str">
        <f t="shared" ref="AW61:AW83" si="113">IF(AV61*$W61&gt;0,ROUND(AV61*$W61,2)," ")</f>
        <v xml:space="preserve"> </v>
      </c>
      <c r="AX61" s="168">
        <f t="shared" ref="AX61:AX83" si="114">AS61+AV61</f>
        <v>0</v>
      </c>
      <c r="AY61" s="168">
        <f t="shared" ref="AY61:AY83" si="115">ROUND(AX61*$W61,2)</f>
        <v>0</v>
      </c>
      <c r="BA61" s="167"/>
      <c r="BB61" s="168" t="str">
        <f t="shared" ref="BB61:BB83" si="116">IF(BA61*$W61&gt;0,ROUND(BA61*$W61,2)," ")</f>
        <v xml:space="preserve"> </v>
      </c>
      <c r="BC61" s="168">
        <f t="shared" ref="BC61:BC83" si="117">AX61+BA61</f>
        <v>0</v>
      </c>
      <c r="BD61" s="168">
        <f t="shared" ref="BD61:BD83" si="118">ROUND(BC61*$W61,2)</f>
        <v>0</v>
      </c>
      <c r="BF61" s="167"/>
      <c r="BG61" s="168" t="str">
        <f t="shared" ref="BG61:BG83" si="119">IF(BF61*$W61&gt;0,ROUND(BF61*$W61,2)," ")</f>
        <v xml:space="preserve"> </v>
      </c>
      <c r="BH61" s="168">
        <f t="shared" ref="BH61:BH83" si="120">BC61+BF61</f>
        <v>0</v>
      </c>
      <c r="BI61" s="168">
        <f t="shared" ref="BI61:BI83" si="121">ROUND(BH61*$W61,2)</f>
        <v>0</v>
      </c>
      <c r="BK61" s="167"/>
      <c r="BL61" s="168" t="str">
        <f t="shared" ref="BL61:BL83" si="122">IF(BK61*$W61&gt;0,ROUND(BK61*$W61,2)," ")</f>
        <v xml:space="preserve"> </v>
      </c>
      <c r="BM61" s="168">
        <f t="shared" ref="BM61:BM83" si="123">BH61+BK61</f>
        <v>0</v>
      </c>
      <c r="BN61" s="168">
        <f t="shared" ref="BN61:BN83" si="124">ROUND(BM61*$W61,2)</f>
        <v>0</v>
      </c>
    </row>
    <row r="62" spans="1:66" ht="30" hidden="1" x14ac:dyDescent="0.25">
      <c r="A62" t="s">
        <v>69</v>
      </c>
      <c r="B62">
        <v>2</v>
      </c>
      <c r="C62" t="s">
        <v>69</v>
      </c>
      <c r="D62">
        <v>0</v>
      </c>
      <c r="E62">
        <v>1</v>
      </c>
      <c r="F62">
        <v>5</v>
      </c>
      <c r="G62">
        <v>0</v>
      </c>
      <c r="H62">
        <v>0</v>
      </c>
      <c r="I62">
        <v>2</v>
      </c>
      <c r="J62">
        <v>0</v>
      </c>
      <c r="K62">
        <v>0</v>
      </c>
      <c r="L62" s="92" t="s">
        <v>76</v>
      </c>
      <c r="M62" s="93" t="s">
        <v>6</v>
      </c>
      <c r="N62" s="94" t="s">
        <v>6</v>
      </c>
      <c r="O62" s="95" t="s">
        <v>249</v>
      </c>
      <c r="P62" s="96" t="s">
        <v>72</v>
      </c>
      <c r="Q62" s="97" t="s">
        <v>84</v>
      </c>
      <c r="R62" s="98" t="s">
        <v>85</v>
      </c>
      <c r="S62" s="99" t="s">
        <v>86</v>
      </c>
      <c r="T62" s="1"/>
      <c r="U62" s="125">
        <f t="shared" si="9"/>
        <v>54.294344051632642</v>
      </c>
      <c r="V62" s="101" t="s">
        <v>9</v>
      </c>
      <c r="W62" s="1">
        <f t="shared" si="38"/>
        <v>68.752927872582418</v>
      </c>
      <c r="X62" s="2">
        <f t="shared" ref="X62:X76" si="125">ROUND(W62*T62,2)</f>
        <v>0</v>
      </c>
      <c r="Y62" s="102" t="s">
        <v>74</v>
      </c>
      <c r="Z62" t="s">
        <v>74</v>
      </c>
      <c r="AA62" s="103">
        <v>129.22</v>
      </c>
      <c r="AB62" s="104">
        <v>0</v>
      </c>
      <c r="AC62" s="105" t="s">
        <v>70</v>
      </c>
      <c r="AD62" t="s">
        <v>70</v>
      </c>
      <c r="AE62" s="57" t="s">
        <v>112</v>
      </c>
      <c r="AF62" s="106">
        <v>1555</v>
      </c>
      <c r="AG62" s="3">
        <v>51.16</v>
      </c>
      <c r="AH62" s="4">
        <v>0.26290000000000002</v>
      </c>
      <c r="AJ62" s="107"/>
      <c r="AL62" s="108"/>
      <c r="AM62" s="5">
        <v>129.22</v>
      </c>
      <c r="AN62" s="6">
        <v>64.61</v>
      </c>
      <c r="AP62">
        <v>70.540000000000006</v>
      </c>
      <c r="AQ62" s="167"/>
      <c r="AR62" s="168" t="str">
        <f t="shared" si="110"/>
        <v xml:space="preserve"> </v>
      </c>
      <c r="AS62" s="168">
        <f t="shared" si="111"/>
        <v>0</v>
      </c>
      <c r="AT62" s="168">
        <f t="shared" si="112"/>
        <v>0</v>
      </c>
      <c r="AU62" s="157"/>
      <c r="AV62" s="167"/>
      <c r="AW62" s="168" t="str">
        <f t="shared" si="113"/>
        <v xml:space="preserve"> </v>
      </c>
      <c r="AX62" s="168">
        <f t="shared" si="114"/>
        <v>0</v>
      </c>
      <c r="AY62" s="168">
        <f t="shared" si="115"/>
        <v>0</v>
      </c>
      <c r="BA62" s="167"/>
      <c r="BB62" s="168" t="str">
        <f t="shared" si="116"/>
        <v xml:space="preserve"> </v>
      </c>
      <c r="BC62" s="168">
        <f t="shared" si="117"/>
        <v>0</v>
      </c>
      <c r="BD62" s="168">
        <f t="shared" si="118"/>
        <v>0</v>
      </c>
      <c r="BF62" s="167"/>
      <c r="BG62" s="168" t="str">
        <f t="shared" si="119"/>
        <v xml:space="preserve"> </v>
      </c>
      <c r="BH62" s="168">
        <f t="shared" si="120"/>
        <v>0</v>
      </c>
      <c r="BI62" s="168">
        <f t="shared" si="121"/>
        <v>0</v>
      </c>
      <c r="BK62" s="167"/>
      <c r="BL62" s="168" t="str">
        <f t="shared" si="122"/>
        <v xml:space="preserve"> </v>
      </c>
      <c r="BM62" s="168">
        <f t="shared" si="123"/>
        <v>0</v>
      </c>
      <c r="BN62" s="168">
        <f t="shared" si="124"/>
        <v>0</v>
      </c>
    </row>
    <row r="63" spans="1:66" hidden="1" x14ac:dyDescent="0.25">
      <c r="A63" t="s">
        <v>69</v>
      </c>
      <c r="B63">
        <v>2</v>
      </c>
      <c r="C63" t="s">
        <v>69</v>
      </c>
      <c r="D63">
        <v>0</v>
      </c>
      <c r="E63">
        <v>1</v>
      </c>
      <c r="F63">
        <v>5</v>
      </c>
      <c r="G63">
        <v>0</v>
      </c>
      <c r="H63">
        <v>0</v>
      </c>
      <c r="I63">
        <v>3</v>
      </c>
      <c r="J63">
        <v>0</v>
      </c>
      <c r="K63">
        <v>0</v>
      </c>
      <c r="L63" s="92" t="s">
        <v>76</v>
      </c>
      <c r="M63" s="93" t="s">
        <v>6</v>
      </c>
      <c r="N63" s="94" t="s">
        <v>6</v>
      </c>
      <c r="O63" s="95" t="s">
        <v>250</v>
      </c>
      <c r="P63" s="96" t="s">
        <v>72</v>
      </c>
      <c r="Q63" s="97" t="s">
        <v>200</v>
      </c>
      <c r="R63" s="98" t="s">
        <v>201</v>
      </c>
      <c r="S63" s="99" t="s">
        <v>202</v>
      </c>
      <c r="T63" s="1"/>
      <c r="U63" s="125">
        <f t="shared" si="9"/>
        <v>8.759138578219158</v>
      </c>
      <c r="V63" s="101" t="s">
        <v>9</v>
      </c>
      <c r="W63" s="1">
        <f t="shared" si="38"/>
        <v>11.091697181598919</v>
      </c>
      <c r="X63" s="2">
        <f t="shared" si="125"/>
        <v>0</v>
      </c>
      <c r="Y63" s="102" t="s">
        <v>74</v>
      </c>
      <c r="Z63" t="s">
        <v>74</v>
      </c>
      <c r="AA63" s="103">
        <v>180.22</v>
      </c>
      <c r="AB63" s="104">
        <v>0</v>
      </c>
      <c r="AC63" s="105" t="s">
        <v>70</v>
      </c>
      <c r="AD63" t="s">
        <v>70</v>
      </c>
      <c r="AE63" s="57" t="s">
        <v>113</v>
      </c>
      <c r="AF63" s="106">
        <v>6734</v>
      </c>
      <c r="AG63" s="3">
        <v>71.349999999999994</v>
      </c>
      <c r="AH63" s="4">
        <v>0.26290000000000002</v>
      </c>
      <c r="AJ63" s="107"/>
      <c r="AL63" s="108"/>
      <c r="AM63" s="5">
        <v>180.22</v>
      </c>
      <c r="AN63" s="6">
        <v>90.11</v>
      </c>
      <c r="AP63">
        <v>11.38</v>
      </c>
      <c r="AQ63" s="167"/>
      <c r="AR63" s="168" t="str">
        <f t="shared" si="110"/>
        <v xml:space="preserve"> </v>
      </c>
      <c r="AS63" s="168">
        <f t="shared" si="111"/>
        <v>0</v>
      </c>
      <c r="AT63" s="168">
        <f t="shared" si="112"/>
        <v>0</v>
      </c>
      <c r="AU63" s="157"/>
      <c r="AV63" s="167"/>
      <c r="AW63" s="168" t="str">
        <f t="shared" si="113"/>
        <v xml:space="preserve"> </v>
      </c>
      <c r="AX63" s="168">
        <f t="shared" si="114"/>
        <v>0</v>
      </c>
      <c r="AY63" s="168">
        <f t="shared" si="115"/>
        <v>0</v>
      </c>
      <c r="BA63" s="167"/>
      <c r="BB63" s="168" t="str">
        <f t="shared" si="116"/>
        <v xml:space="preserve"> </v>
      </c>
      <c r="BC63" s="168">
        <f t="shared" si="117"/>
        <v>0</v>
      </c>
      <c r="BD63" s="168">
        <f t="shared" si="118"/>
        <v>0</v>
      </c>
      <c r="BF63" s="167"/>
      <c r="BG63" s="168" t="str">
        <f t="shared" si="119"/>
        <v xml:space="preserve"> </v>
      </c>
      <c r="BH63" s="168">
        <f t="shared" si="120"/>
        <v>0</v>
      </c>
      <c r="BI63" s="168">
        <f t="shared" si="121"/>
        <v>0</v>
      </c>
      <c r="BK63" s="167"/>
      <c r="BL63" s="168" t="str">
        <f t="shared" si="122"/>
        <v xml:space="preserve"> </v>
      </c>
      <c r="BM63" s="168">
        <f t="shared" si="123"/>
        <v>0</v>
      </c>
      <c r="BN63" s="168">
        <f t="shared" si="124"/>
        <v>0</v>
      </c>
    </row>
    <row r="64" spans="1:66" ht="45" hidden="1" x14ac:dyDescent="0.25">
      <c r="A64" t="s">
        <v>69</v>
      </c>
      <c r="B64">
        <v>2</v>
      </c>
      <c r="C64" t="s">
        <v>69</v>
      </c>
      <c r="D64">
        <v>0</v>
      </c>
      <c r="E64">
        <v>1</v>
      </c>
      <c r="F64">
        <v>5</v>
      </c>
      <c r="G64">
        <v>0</v>
      </c>
      <c r="H64">
        <v>0</v>
      </c>
      <c r="I64">
        <v>2</v>
      </c>
      <c r="J64">
        <v>0</v>
      </c>
      <c r="K64">
        <v>0</v>
      </c>
      <c r="L64" s="92" t="s">
        <v>76</v>
      </c>
      <c r="M64" s="93" t="s">
        <v>6</v>
      </c>
      <c r="N64" s="94" t="s">
        <v>6</v>
      </c>
      <c r="O64" s="95" t="s">
        <v>251</v>
      </c>
      <c r="P64" s="96" t="s">
        <v>72</v>
      </c>
      <c r="Q64" s="97" t="s">
        <v>198</v>
      </c>
      <c r="R64" s="98" t="s">
        <v>199</v>
      </c>
      <c r="S64" s="99" t="s">
        <v>81</v>
      </c>
      <c r="T64" s="1"/>
      <c r="U64" s="125">
        <f t="shared" si="9"/>
        <v>103.43942298127175</v>
      </c>
      <c r="V64" s="101" t="s">
        <v>9</v>
      </c>
      <c r="W64" s="1">
        <f t="shared" si="38"/>
        <v>130.98534132118442</v>
      </c>
      <c r="X64" s="2">
        <f t="shared" si="125"/>
        <v>0</v>
      </c>
      <c r="Y64" s="102" t="s">
        <v>74</v>
      </c>
      <c r="Z64" t="s">
        <v>74</v>
      </c>
      <c r="AA64" s="103">
        <v>129.22</v>
      </c>
      <c r="AB64" s="104">
        <v>0</v>
      </c>
      <c r="AC64" s="105" t="s">
        <v>70</v>
      </c>
      <c r="AD64" t="s">
        <v>70</v>
      </c>
      <c r="AE64" s="57" t="s">
        <v>112</v>
      </c>
      <c r="AF64" s="106">
        <v>1555</v>
      </c>
      <c r="AG64" s="3">
        <v>51.16</v>
      </c>
      <c r="AH64" s="4">
        <v>0.26290000000000002</v>
      </c>
      <c r="AJ64" s="107"/>
      <c r="AL64" s="108"/>
      <c r="AM64" s="5">
        <v>129.22</v>
      </c>
      <c r="AN64" s="6">
        <v>64.61</v>
      </c>
      <c r="AP64">
        <v>134.38999999999999</v>
      </c>
      <c r="AQ64" s="167"/>
      <c r="AR64" s="168" t="str">
        <f t="shared" si="110"/>
        <v xml:space="preserve"> </v>
      </c>
      <c r="AS64" s="168">
        <f t="shared" si="111"/>
        <v>0</v>
      </c>
      <c r="AT64" s="168">
        <f t="shared" si="112"/>
        <v>0</v>
      </c>
      <c r="AU64" s="157"/>
      <c r="AV64" s="167"/>
      <c r="AW64" s="168" t="str">
        <f t="shared" si="113"/>
        <v xml:space="preserve"> </v>
      </c>
      <c r="AX64" s="168">
        <f t="shared" si="114"/>
        <v>0</v>
      </c>
      <c r="AY64" s="168">
        <f t="shared" si="115"/>
        <v>0</v>
      </c>
      <c r="BA64" s="167"/>
      <c r="BB64" s="168" t="str">
        <f t="shared" si="116"/>
        <v xml:space="preserve"> </v>
      </c>
      <c r="BC64" s="168">
        <f t="shared" si="117"/>
        <v>0</v>
      </c>
      <c r="BD64" s="168">
        <f t="shared" si="118"/>
        <v>0</v>
      </c>
      <c r="BF64" s="167"/>
      <c r="BG64" s="168" t="str">
        <f t="shared" si="119"/>
        <v xml:space="preserve"> </v>
      </c>
      <c r="BH64" s="168">
        <f t="shared" si="120"/>
        <v>0</v>
      </c>
      <c r="BI64" s="168">
        <f t="shared" si="121"/>
        <v>0</v>
      </c>
      <c r="BK64" s="167"/>
      <c r="BL64" s="168" t="str">
        <f t="shared" si="122"/>
        <v xml:space="preserve"> </v>
      </c>
      <c r="BM64" s="168">
        <f t="shared" si="123"/>
        <v>0</v>
      </c>
      <c r="BN64" s="168">
        <f t="shared" si="124"/>
        <v>0</v>
      </c>
    </row>
    <row r="65" spans="1:66" ht="45" hidden="1" x14ac:dyDescent="0.25">
      <c r="A65" t="s">
        <v>69</v>
      </c>
      <c r="B65">
        <v>2</v>
      </c>
      <c r="C65" t="s">
        <v>69</v>
      </c>
      <c r="D65">
        <v>0</v>
      </c>
      <c r="E65">
        <v>1</v>
      </c>
      <c r="F65">
        <v>5</v>
      </c>
      <c r="G65">
        <v>0</v>
      </c>
      <c r="H65">
        <v>0</v>
      </c>
      <c r="I65">
        <v>3</v>
      </c>
      <c r="J65">
        <v>0</v>
      </c>
      <c r="K65">
        <v>0</v>
      </c>
      <c r="L65" s="92" t="s">
        <v>76</v>
      </c>
      <c r="M65" s="93" t="s">
        <v>6</v>
      </c>
      <c r="N65" s="94" t="s">
        <v>6</v>
      </c>
      <c r="O65" s="95" t="s">
        <v>252</v>
      </c>
      <c r="P65" s="96" t="s">
        <v>72</v>
      </c>
      <c r="Q65" s="97" t="s">
        <v>138</v>
      </c>
      <c r="R65" s="98" t="s">
        <v>207</v>
      </c>
      <c r="S65" s="99" t="s">
        <v>81</v>
      </c>
      <c r="T65" s="1"/>
      <c r="U65" s="125">
        <f t="shared" si="9"/>
        <v>32.927587730774654</v>
      </c>
      <c r="V65" s="101" t="s">
        <v>9</v>
      </c>
      <c r="W65" s="1">
        <f t="shared" si="38"/>
        <v>41.696204343479941</v>
      </c>
      <c r="X65" s="2">
        <f t="shared" si="125"/>
        <v>0</v>
      </c>
      <c r="Y65" s="102" t="s">
        <v>74</v>
      </c>
      <c r="Z65" t="s">
        <v>74</v>
      </c>
      <c r="AA65" s="103">
        <v>180.22</v>
      </c>
      <c r="AB65" s="104">
        <v>0</v>
      </c>
      <c r="AC65" s="105" t="s">
        <v>70</v>
      </c>
      <c r="AD65" t="s">
        <v>70</v>
      </c>
      <c r="AE65" s="57" t="s">
        <v>113</v>
      </c>
      <c r="AF65" s="106">
        <v>6734</v>
      </c>
      <c r="AG65" s="3">
        <v>71.349999999999994</v>
      </c>
      <c r="AH65" s="4">
        <v>0.26290000000000002</v>
      </c>
      <c r="AJ65" s="107"/>
      <c r="AL65" s="108"/>
      <c r="AM65" s="5">
        <v>180.22</v>
      </c>
      <c r="AN65" s="6">
        <v>90.11</v>
      </c>
      <c r="AP65">
        <v>42.78</v>
      </c>
      <c r="AQ65" s="167"/>
      <c r="AR65" s="168" t="str">
        <f t="shared" si="110"/>
        <v xml:space="preserve"> </v>
      </c>
      <c r="AS65" s="168">
        <f t="shared" si="111"/>
        <v>0</v>
      </c>
      <c r="AT65" s="168">
        <f t="shared" si="112"/>
        <v>0</v>
      </c>
      <c r="AU65" s="157"/>
      <c r="AV65" s="167"/>
      <c r="AW65" s="168" t="str">
        <f t="shared" si="113"/>
        <v xml:space="preserve"> </v>
      </c>
      <c r="AX65" s="168">
        <f t="shared" si="114"/>
        <v>0</v>
      </c>
      <c r="AY65" s="168">
        <f t="shared" si="115"/>
        <v>0</v>
      </c>
      <c r="BA65" s="167"/>
      <c r="BB65" s="168" t="str">
        <f t="shared" si="116"/>
        <v xml:space="preserve"> </v>
      </c>
      <c r="BC65" s="168">
        <f t="shared" si="117"/>
        <v>0</v>
      </c>
      <c r="BD65" s="168">
        <f t="shared" si="118"/>
        <v>0</v>
      </c>
      <c r="BF65" s="167"/>
      <c r="BG65" s="168" t="str">
        <f t="shared" si="119"/>
        <v xml:space="preserve"> </v>
      </c>
      <c r="BH65" s="168">
        <f t="shared" si="120"/>
        <v>0</v>
      </c>
      <c r="BI65" s="168">
        <f t="shared" si="121"/>
        <v>0</v>
      </c>
      <c r="BK65" s="167"/>
      <c r="BL65" s="168" t="str">
        <f t="shared" si="122"/>
        <v xml:space="preserve"> </v>
      </c>
      <c r="BM65" s="168">
        <f t="shared" si="123"/>
        <v>0</v>
      </c>
      <c r="BN65" s="168">
        <f t="shared" si="124"/>
        <v>0</v>
      </c>
    </row>
    <row r="66" spans="1:66" ht="30" hidden="1" x14ac:dyDescent="0.25">
      <c r="A66" t="s">
        <v>69</v>
      </c>
      <c r="B66">
        <v>2</v>
      </c>
      <c r="C66" t="s">
        <v>69</v>
      </c>
      <c r="D66">
        <v>0</v>
      </c>
      <c r="E66">
        <v>1</v>
      </c>
      <c r="F66">
        <v>5</v>
      </c>
      <c r="G66">
        <v>0</v>
      </c>
      <c r="H66">
        <v>0</v>
      </c>
      <c r="I66">
        <v>2</v>
      </c>
      <c r="J66">
        <v>0</v>
      </c>
      <c r="K66">
        <v>0</v>
      </c>
      <c r="L66" s="92" t="s">
        <v>76</v>
      </c>
      <c r="M66" s="93" t="s">
        <v>6</v>
      </c>
      <c r="N66" s="94" t="s">
        <v>6</v>
      </c>
      <c r="O66" s="95" t="s">
        <v>253</v>
      </c>
      <c r="P66" s="96" t="s">
        <v>72</v>
      </c>
      <c r="Q66" s="97" t="s">
        <v>263</v>
      </c>
      <c r="R66" s="98" t="s">
        <v>264</v>
      </c>
      <c r="S66" s="99" t="s">
        <v>81</v>
      </c>
      <c r="T66" s="1"/>
      <c r="U66" s="125">
        <f t="shared" si="9"/>
        <v>59.29736696537821</v>
      </c>
      <c r="V66" s="101" t="s">
        <v>9</v>
      </c>
      <c r="W66" s="1">
        <f t="shared" si="38"/>
        <v>75.088255788258422</v>
      </c>
      <c r="X66" s="2">
        <f t="shared" ref="X66:X73" si="126">ROUND(W66*T66,2)</f>
        <v>0</v>
      </c>
      <c r="Y66" s="102" t="s">
        <v>74</v>
      </c>
      <c r="Z66" t="s">
        <v>74</v>
      </c>
      <c r="AA66" s="103">
        <v>129.22</v>
      </c>
      <c r="AB66" s="104">
        <v>0</v>
      </c>
      <c r="AC66" s="105" t="s">
        <v>70</v>
      </c>
      <c r="AD66" t="s">
        <v>70</v>
      </c>
      <c r="AE66" s="57" t="s">
        <v>112</v>
      </c>
      <c r="AF66" s="106">
        <v>1555</v>
      </c>
      <c r="AG66" s="3">
        <v>51.16</v>
      </c>
      <c r="AH66" s="4">
        <v>0.26290000000000002</v>
      </c>
      <c r="AJ66" s="107"/>
      <c r="AL66" s="108"/>
      <c r="AM66" s="5">
        <v>129.22</v>
      </c>
      <c r="AN66" s="6">
        <v>64.61</v>
      </c>
      <c r="AP66">
        <v>77.040000000000006</v>
      </c>
      <c r="AQ66" s="167"/>
      <c r="AR66" s="168" t="str">
        <f t="shared" si="110"/>
        <v xml:space="preserve"> </v>
      </c>
      <c r="AS66" s="168">
        <f t="shared" si="111"/>
        <v>0</v>
      </c>
      <c r="AT66" s="168">
        <f t="shared" si="112"/>
        <v>0</v>
      </c>
      <c r="AU66" s="157"/>
      <c r="AV66" s="167"/>
      <c r="AW66" s="168" t="str">
        <f t="shared" si="113"/>
        <v xml:space="preserve"> </v>
      </c>
      <c r="AX66" s="168">
        <f t="shared" si="114"/>
        <v>0</v>
      </c>
      <c r="AY66" s="168">
        <f t="shared" si="115"/>
        <v>0</v>
      </c>
      <c r="BA66" s="167"/>
      <c r="BB66" s="168" t="str">
        <f t="shared" si="116"/>
        <v xml:space="preserve"> </v>
      </c>
      <c r="BC66" s="168">
        <f t="shared" si="117"/>
        <v>0</v>
      </c>
      <c r="BD66" s="168">
        <f t="shared" si="118"/>
        <v>0</v>
      </c>
      <c r="BF66" s="167"/>
      <c r="BG66" s="168" t="str">
        <f t="shared" si="119"/>
        <v xml:space="preserve"> </v>
      </c>
      <c r="BH66" s="168">
        <f t="shared" si="120"/>
        <v>0</v>
      </c>
      <c r="BI66" s="168">
        <f t="shared" si="121"/>
        <v>0</v>
      </c>
      <c r="BK66" s="167"/>
      <c r="BL66" s="168" t="str">
        <f t="shared" si="122"/>
        <v xml:space="preserve"> </v>
      </c>
      <c r="BM66" s="168">
        <f t="shared" si="123"/>
        <v>0</v>
      </c>
      <c r="BN66" s="168">
        <f t="shared" si="124"/>
        <v>0</v>
      </c>
    </row>
    <row r="67" spans="1:66" ht="45" hidden="1" x14ac:dyDescent="0.25">
      <c r="A67" t="s">
        <v>69</v>
      </c>
      <c r="B67">
        <v>2</v>
      </c>
      <c r="C67" t="s">
        <v>69</v>
      </c>
      <c r="D67">
        <v>0</v>
      </c>
      <c r="E67">
        <v>1</v>
      </c>
      <c r="F67">
        <v>5</v>
      </c>
      <c r="G67">
        <v>0</v>
      </c>
      <c r="H67">
        <v>0</v>
      </c>
      <c r="I67">
        <v>3</v>
      </c>
      <c r="J67">
        <v>0</v>
      </c>
      <c r="K67">
        <v>0</v>
      </c>
      <c r="L67" s="92" t="s">
        <v>76</v>
      </c>
      <c r="M67" s="93" t="s">
        <v>6</v>
      </c>
      <c r="N67" s="94" t="s">
        <v>6</v>
      </c>
      <c r="O67" s="95" t="s">
        <v>254</v>
      </c>
      <c r="P67" s="96" t="s">
        <v>72</v>
      </c>
      <c r="Q67" s="97" t="s">
        <v>265</v>
      </c>
      <c r="R67" s="98" t="s">
        <v>266</v>
      </c>
      <c r="S67" s="99" t="s">
        <v>92</v>
      </c>
      <c r="T67" s="1"/>
      <c r="U67" s="125">
        <f t="shared" si="9"/>
        <v>25.500022943444705</v>
      </c>
      <c r="V67" s="101" t="s">
        <v>9</v>
      </c>
      <c r="W67" s="1">
        <f t="shared" si="38"/>
        <v>32.29067905328403</v>
      </c>
      <c r="X67" s="2">
        <f t="shared" si="126"/>
        <v>0</v>
      </c>
      <c r="Y67" s="102" t="s">
        <v>74</v>
      </c>
      <c r="Z67" t="s">
        <v>74</v>
      </c>
      <c r="AA67" s="103">
        <v>180.22</v>
      </c>
      <c r="AB67" s="104">
        <v>0</v>
      </c>
      <c r="AC67" s="105" t="s">
        <v>70</v>
      </c>
      <c r="AD67" t="s">
        <v>70</v>
      </c>
      <c r="AE67" s="57" t="s">
        <v>113</v>
      </c>
      <c r="AF67" s="106">
        <v>6734</v>
      </c>
      <c r="AG67" s="3">
        <v>71.349999999999994</v>
      </c>
      <c r="AH67" s="4">
        <v>0.26290000000000002</v>
      </c>
      <c r="AJ67" s="107"/>
      <c r="AL67" s="108"/>
      <c r="AM67" s="5">
        <v>180.22</v>
      </c>
      <c r="AN67" s="6">
        <v>90.11</v>
      </c>
      <c r="AP67">
        <v>33.130000000000003</v>
      </c>
      <c r="AQ67" s="167"/>
      <c r="AR67" s="168" t="str">
        <f t="shared" si="110"/>
        <v xml:space="preserve"> </v>
      </c>
      <c r="AS67" s="168">
        <f t="shared" si="111"/>
        <v>0</v>
      </c>
      <c r="AT67" s="168">
        <f t="shared" si="112"/>
        <v>0</v>
      </c>
      <c r="AU67" s="157"/>
      <c r="AV67" s="167"/>
      <c r="AW67" s="168" t="str">
        <f t="shared" si="113"/>
        <v xml:space="preserve"> </v>
      </c>
      <c r="AX67" s="168">
        <f t="shared" si="114"/>
        <v>0</v>
      </c>
      <c r="AY67" s="168">
        <f t="shared" si="115"/>
        <v>0</v>
      </c>
      <c r="BA67" s="167"/>
      <c r="BB67" s="168" t="str">
        <f t="shared" si="116"/>
        <v xml:space="preserve"> </v>
      </c>
      <c r="BC67" s="168">
        <f t="shared" si="117"/>
        <v>0</v>
      </c>
      <c r="BD67" s="168">
        <f t="shared" si="118"/>
        <v>0</v>
      </c>
      <c r="BF67" s="167"/>
      <c r="BG67" s="168" t="str">
        <f t="shared" si="119"/>
        <v xml:space="preserve"> </v>
      </c>
      <c r="BH67" s="168">
        <f t="shared" si="120"/>
        <v>0</v>
      </c>
      <c r="BI67" s="168">
        <f t="shared" si="121"/>
        <v>0</v>
      </c>
      <c r="BK67" s="167"/>
      <c r="BL67" s="168" t="str">
        <f t="shared" si="122"/>
        <v xml:space="preserve"> </v>
      </c>
      <c r="BM67" s="168">
        <f t="shared" si="123"/>
        <v>0</v>
      </c>
      <c r="BN67" s="168">
        <f t="shared" si="124"/>
        <v>0</v>
      </c>
    </row>
    <row r="68" spans="1:66" ht="45" hidden="1" x14ac:dyDescent="0.25">
      <c r="A68" t="s">
        <v>69</v>
      </c>
      <c r="B68">
        <v>2</v>
      </c>
      <c r="C68" t="s">
        <v>69</v>
      </c>
      <c r="D68">
        <v>0</v>
      </c>
      <c r="E68">
        <v>1</v>
      </c>
      <c r="F68">
        <v>5</v>
      </c>
      <c r="G68">
        <v>0</v>
      </c>
      <c r="H68">
        <v>0</v>
      </c>
      <c r="I68">
        <v>2</v>
      </c>
      <c r="J68">
        <v>0</v>
      </c>
      <c r="K68">
        <v>0</v>
      </c>
      <c r="L68" s="92" t="s">
        <v>76</v>
      </c>
      <c r="M68" s="93" t="s">
        <v>6</v>
      </c>
      <c r="N68" s="94" t="s">
        <v>6</v>
      </c>
      <c r="O68" s="95" t="s">
        <v>255</v>
      </c>
      <c r="P68" s="96" t="s">
        <v>72</v>
      </c>
      <c r="Q68" s="97" t="s">
        <v>267</v>
      </c>
      <c r="R68" s="98" t="s">
        <v>268</v>
      </c>
      <c r="S68" s="99" t="s">
        <v>92</v>
      </c>
      <c r="T68" s="1"/>
      <c r="U68" s="125">
        <f t="shared" si="9"/>
        <v>24.407054860749518</v>
      </c>
      <c r="V68" s="101" t="s">
        <v>9</v>
      </c>
      <c r="W68" s="1">
        <f t="shared" si="38"/>
        <v>30.906653570167116</v>
      </c>
      <c r="X68" s="2">
        <f t="shared" si="126"/>
        <v>0</v>
      </c>
      <c r="Y68" s="102" t="s">
        <v>74</v>
      </c>
      <c r="Z68" t="s">
        <v>74</v>
      </c>
      <c r="AA68" s="103">
        <v>129.22</v>
      </c>
      <c r="AB68" s="104">
        <v>0</v>
      </c>
      <c r="AC68" s="105" t="s">
        <v>70</v>
      </c>
      <c r="AD68" t="s">
        <v>70</v>
      </c>
      <c r="AE68" s="57" t="s">
        <v>112</v>
      </c>
      <c r="AF68" s="106">
        <v>1555</v>
      </c>
      <c r="AG68" s="3">
        <v>51.16</v>
      </c>
      <c r="AH68" s="4">
        <v>0.26290000000000002</v>
      </c>
      <c r="AJ68" s="107"/>
      <c r="AL68" s="108"/>
      <c r="AM68" s="5">
        <v>129.22</v>
      </c>
      <c r="AN68" s="6">
        <v>64.61</v>
      </c>
      <c r="AP68">
        <v>31.71</v>
      </c>
      <c r="AQ68" s="167"/>
      <c r="AR68" s="168" t="str">
        <f t="shared" si="110"/>
        <v xml:space="preserve"> </v>
      </c>
      <c r="AS68" s="168">
        <f t="shared" si="111"/>
        <v>0</v>
      </c>
      <c r="AT68" s="168">
        <f t="shared" si="112"/>
        <v>0</v>
      </c>
      <c r="AU68" s="157"/>
      <c r="AV68" s="167"/>
      <c r="AW68" s="168" t="str">
        <f t="shared" si="113"/>
        <v xml:space="preserve"> </v>
      </c>
      <c r="AX68" s="168">
        <f t="shared" si="114"/>
        <v>0</v>
      </c>
      <c r="AY68" s="168">
        <f t="shared" si="115"/>
        <v>0</v>
      </c>
      <c r="BA68" s="167"/>
      <c r="BB68" s="168" t="str">
        <f t="shared" si="116"/>
        <v xml:space="preserve"> </v>
      </c>
      <c r="BC68" s="168">
        <f t="shared" si="117"/>
        <v>0</v>
      </c>
      <c r="BD68" s="168">
        <f t="shared" si="118"/>
        <v>0</v>
      </c>
      <c r="BF68" s="167"/>
      <c r="BG68" s="168" t="str">
        <f t="shared" si="119"/>
        <v xml:space="preserve"> </v>
      </c>
      <c r="BH68" s="168">
        <f t="shared" si="120"/>
        <v>0</v>
      </c>
      <c r="BI68" s="168">
        <f t="shared" si="121"/>
        <v>0</v>
      </c>
      <c r="BK68" s="167"/>
      <c r="BL68" s="168" t="str">
        <f t="shared" si="122"/>
        <v xml:space="preserve"> </v>
      </c>
      <c r="BM68" s="168">
        <f t="shared" si="123"/>
        <v>0</v>
      </c>
      <c r="BN68" s="168">
        <f t="shared" si="124"/>
        <v>0</v>
      </c>
    </row>
    <row r="69" spans="1:66" ht="45" hidden="1" x14ac:dyDescent="0.25">
      <c r="A69" t="s">
        <v>69</v>
      </c>
      <c r="B69">
        <v>2</v>
      </c>
      <c r="C69" t="s">
        <v>69</v>
      </c>
      <c r="D69">
        <v>0</v>
      </c>
      <c r="E69">
        <v>1</v>
      </c>
      <c r="F69">
        <v>5</v>
      </c>
      <c r="G69">
        <v>0</v>
      </c>
      <c r="H69">
        <v>0</v>
      </c>
      <c r="I69">
        <v>2</v>
      </c>
      <c r="J69">
        <v>0</v>
      </c>
      <c r="K69">
        <v>0</v>
      </c>
      <c r="L69" s="92" t="s">
        <v>76</v>
      </c>
      <c r="M69" s="93" t="s">
        <v>6</v>
      </c>
      <c r="N69" s="94" t="s">
        <v>6</v>
      </c>
      <c r="O69" s="95" t="s">
        <v>256</v>
      </c>
      <c r="P69" s="96" t="s">
        <v>72</v>
      </c>
      <c r="Q69" s="97" t="s">
        <v>269</v>
      </c>
      <c r="R69" s="98" t="s">
        <v>270</v>
      </c>
      <c r="S69" s="99" t="s">
        <v>145</v>
      </c>
      <c r="T69" s="1"/>
      <c r="U69" s="125">
        <f t="shared" si="9"/>
        <v>12.538345117679269</v>
      </c>
      <c r="V69" s="101" t="s">
        <v>9</v>
      </c>
      <c r="W69" s="1">
        <f t="shared" si="38"/>
        <v>15.877306422517258</v>
      </c>
      <c r="X69" s="2">
        <f t="shared" si="126"/>
        <v>0</v>
      </c>
      <c r="Y69" s="102" t="s">
        <v>74</v>
      </c>
      <c r="Z69" t="s">
        <v>74</v>
      </c>
      <c r="AA69" s="103">
        <v>129.22</v>
      </c>
      <c r="AB69" s="104">
        <v>0</v>
      </c>
      <c r="AC69" s="105" t="s">
        <v>70</v>
      </c>
      <c r="AD69" t="s">
        <v>70</v>
      </c>
      <c r="AE69" s="57" t="s">
        <v>112</v>
      </c>
      <c r="AF69" s="106">
        <v>1555</v>
      </c>
      <c r="AG69" s="3">
        <v>51.16</v>
      </c>
      <c r="AH69" s="4">
        <v>0.26290000000000002</v>
      </c>
      <c r="AJ69" s="107"/>
      <c r="AL69" s="108"/>
      <c r="AM69" s="5">
        <v>129.22</v>
      </c>
      <c r="AN69" s="6">
        <v>64.61</v>
      </c>
      <c r="AP69">
        <v>16.29</v>
      </c>
      <c r="AQ69" s="167"/>
      <c r="AR69" s="168" t="str">
        <f t="shared" si="110"/>
        <v xml:space="preserve"> </v>
      </c>
      <c r="AS69" s="168">
        <f t="shared" si="111"/>
        <v>0</v>
      </c>
      <c r="AT69" s="168">
        <f t="shared" si="112"/>
        <v>0</v>
      </c>
      <c r="AU69" s="157"/>
      <c r="AV69" s="167"/>
      <c r="AW69" s="168" t="str">
        <f t="shared" si="113"/>
        <v xml:space="preserve"> </v>
      </c>
      <c r="AX69" s="168">
        <f t="shared" si="114"/>
        <v>0</v>
      </c>
      <c r="AY69" s="168">
        <f t="shared" si="115"/>
        <v>0</v>
      </c>
      <c r="BA69" s="167"/>
      <c r="BB69" s="168" t="str">
        <f t="shared" si="116"/>
        <v xml:space="preserve"> </v>
      </c>
      <c r="BC69" s="168">
        <f t="shared" si="117"/>
        <v>0</v>
      </c>
      <c r="BD69" s="168">
        <f t="shared" si="118"/>
        <v>0</v>
      </c>
      <c r="BF69" s="167"/>
      <c r="BG69" s="168" t="str">
        <f t="shared" si="119"/>
        <v xml:space="preserve"> </v>
      </c>
      <c r="BH69" s="168">
        <f t="shared" si="120"/>
        <v>0</v>
      </c>
      <c r="BI69" s="168">
        <f t="shared" si="121"/>
        <v>0</v>
      </c>
      <c r="BK69" s="167"/>
      <c r="BL69" s="168" t="str">
        <f t="shared" si="122"/>
        <v xml:space="preserve"> </v>
      </c>
      <c r="BM69" s="168">
        <f t="shared" si="123"/>
        <v>0</v>
      </c>
      <c r="BN69" s="168">
        <f t="shared" si="124"/>
        <v>0</v>
      </c>
    </row>
    <row r="70" spans="1:66" ht="45" hidden="1" x14ac:dyDescent="0.25">
      <c r="A70" t="s">
        <v>69</v>
      </c>
      <c r="B70">
        <v>2</v>
      </c>
      <c r="C70" t="s">
        <v>69</v>
      </c>
      <c r="D70">
        <v>0</v>
      </c>
      <c r="E70">
        <v>1</v>
      </c>
      <c r="F70">
        <v>5</v>
      </c>
      <c r="G70">
        <v>0</v>
      </c>
      <c r="H70">
        <v>0</v>
      </c>
      <c r="I70">
        <v>3</v>
      </c>
      <c r="J70">
        <v>0</v>
      </c>
      <c r="K70">
        <v>0</v>
      </c>
      <c r="L70" s="92" t="s">
        <v>76</v>
      </c>
      <c r="M70" s="93" t="s">
        <v>6</v>
      </c>
      <c r="N70" s="94" t="s">
        <v>6</v>
      </c>
      <c r="O70" s="95" t="s">
        <v>257</v>
      </c>
      <c r="P70" s="96" t="s">
        <v>72</v>
      </c>
      <c r="Q70" s="97" t="s">
        <v>271</v>
      </c>
      <c r="R70" s="98" t="s">
        <v>272</v>
      </c>
      <c r="S70" s="99" t="s">
        <v>145</v>
      </c>
      <c r="T70" s="1"/>
      <c r="U70" s="125">
        <f t="shared" si="9"/>
        <v>8.2665332451734415</v>
      </c>
      <c r="V70" s="101" t="s">
        <v>9</v>
      </c>
      <c r="W70" s="1">
        <f t="shared" si="38"/>
        <v>10.467911048363129</v>
      </c>
      <c r="X70" s="2">
        <f t="shared" si="126"/>
        <v>0</v>
      </c>
      <c r="Y70" s="102" t="s">
        <v>74</v>
      </c>
      <c r="Z70" t="s">
        <v>74</v>
      </c>
      <c r="AA70" s="103">
        <v>180.22</v>
      </c>
      <c r="AB70" s="104">
        <v>0</v>
      </c>
      <c r="AC70" s="105" t="s">
        <v>70</v>
      </c>
      <c r="AD70" t="s">
        <v>70</v>
      </c>
      <c r="AE70" s="57" t="s">
        <v>113</v>
      </c>
      <c r="AF70" s="106">
        <v>6734</v>
      </c>
      <c r="AG70" s="3">
        <v>71.349999999999994</v>
      </c>
      <c r="AH70" s="4">
        <v>0.26290000000000002</v>
      </c>
      <c r="AJ70" s="107"/>
      <c r="AL70" s="108"/>
      <c r="AM70" s="5">
        <v>180.22</v>
      </c>
      <c r="AN70" s="6">
        <v>90.11</v>
      </c>
      <c r="AP70">
        <v>10.74</v>
      </c>
      <c r="AQ70" s="167"/>
      <c r="AR70" s="168" t="str">
        <f t="shared" si="110"/>
        <v xml:space="preserve"> </v>
      </c>
      <c r="AS70" s="168">
        <f t="shared" si="111"/>
        <v>0</v>
      </c>
      <c r="AT70" s="168">
        <f t="shared" si="112"/>
        <v>0</v>
      </c>
      <c r="AU70" s="157"/>
      <c r="AV70" s="167"/>
      <c r="AW70" s="168" t="str">
        <f t="shared" si="113"/>
        <v xml:space="preserve"> </v>
      </c>
      <c r="AX70" s="168">
        <f t="shared" si="114"/>
        <v>0</v>
      </c>
      <c r="AY70" s="168">
        <f t="shared" si="115"/>
        <v>0</v>
      </c>
      <c r="BA70" s="167"/>
      <c r="BB70" s="168" t="str">
        <f t="shared" si="116"/>
        <v xml:space="preserve"> </v>
      </c>
      <c r="BC70" s="168">
        <f t="shared" si="117"/>
        <v>0</v>
      </c>
      <c r="BD70" s="168">
        <f t="shared" si="118"/>
        <v>0</v>
      </c>
      <c r="BF70" s="167"/>
      <c r="BG70" s="168" t="str">
        <f t="shared" si="119"/>
        <v xml:space="preserve"> </v>
      </c>
      <c r="BH70" s="168">
        <f t="shared" si="120"/>
        <v>0</v>
      </c>
      <c r="BI70" s="168">
        <f t="shared" si="121"/>
        <v>0</v>
      </c>
      <c r="BK70" s="167"/>
      <c r="BL70" s="168" t="str">
        <f t="shared" si="122"/>
        <v xml:space="preserve"> </v>
      </c>
      <c r="BM70" s="168">
        <f t="shared" si="123"/>
        <v>0</v>
      </c>
      <c r="BN70" s="168">
        <f t="shared" si="124"/>
        <v>0</v>
      </c>
    </row>
    <row r="71" spans="1:66" ht="45" hidden="1" x14ac:dyDescent="0.25">
      <c r="A71" t="s">
        <v>69</v>
      </c>
      <c r="B71">
        <v>2</v>
      </c>
      <c r="C71" t="s">
        <v>69</v>
      </c>
      <c r="D71">
        <v>0</v>
      </c>
      <c r="E71">
        <v>1</v>
      </c>
      <c r="F71">
        <v>5</v>
      </c>
      <c r="G71">
        <v>0</v>
      </c>
      <c r="H71">
        <v>0</v>
      </c>
      <c r="I71">
        <v>2</v>
      </c>
      <c r="J71">
        <v>0</v>
      </c>
      <c r="K71">
        <v>0</v>
      </c>
      <c r="L71" s="92" t="s">
        <v>76</v>
      </c>
      <c r="M71" s="93" t="s">
        <v>6</v>
      </c>
      <c r="N71" s="94" t="s">
        <v>6</v>
      </c>
      <c r="O71" s="95" t="s">
        <v>258</v>
      </c>
      <c r="P71" s="96" t="s">
        <v>72</v>
      </c>
      <c r="Q71" s="97" t="s">
        <v>273</v>
      </c>
      <c r="R71" s="98" t="s">
        <v>274</v>
      </c>
      <c r="S71" s="99" t="s">
        <v>145</v>
      </c>
      <c r="T71" s="1"/>
      <c r="U71" s="125">
        <f t="shared" si="9"/>
        <v>20.196818654874402</v>
      </c>
      <c r="V71" s="101" t="s">
        <v>9</v>
      </c>
      <c r="W71" s="1">
        <f t="shared" si="38"/>
        <v>25.575231462667457</v>
      </c>
      <c r="X71" s="2">
        <f t="shared" si="126"/>
        <v>0</v>
      </c>
      <c r="Y71" s="102" t="s">
        <v>74</v>
      </c>
      <c r="Z71" t="s">
        <v>74</v>
      </c>
      <c r="AA71" s="103">
        <v>129.22</v>
      </c>
      <c r="AB71" s="104">
        <v>0</v>
      </c>
      <c r="AC71" s="105" t="s">
        <v>70</v>
      </c>
      <c r="AD71" t="s">
        <v>70</v>
      </c>
      <c r="AE71" s="57" t="s">
        <v>112</v>
      </c>
      <c r="AF71" s="106">
        <v>1555</v>
      </c>
      <c r="AG71" s="3">
        <v>51.16</v>
      </c>
      <c r="AH71" s="4">
        <v>0.26290000000000002</v>
      </c>
      <c r="AJ71" s="107"/>
      <c r="AL71" s="108"/>
      <c r="AM71" s="5">
        <v>129.22</v>
      </c>
      <c r="AN71" s="6">
        <v>64.61</v>
      </c>
      <c r="AP71">
        <v>26.24</v>
      </c>
      <c r="AQ71" s="167"/>
      <c r="AR71" s="168" t="str">
        <f t="shared" si="110"/>
        <v xml:space="preserve"> </v>
      </c>
      <c r="AS71" s="168">
        <f t="shared" si="111"/>
        <v>0</v>
      </c>
      <c r="AT71" s="168">
        <f t="shared" si="112"/>
        <v>0</v>
      </c>
      <c r="AU71" s="157"/>
      <c r="AV71" s="167"/>
      <c r="AW71" s="168" t="str">
        <f t="shared" si="113"/>
        <v xml:space="preserve"> </v>
      </c>
      <c r="AX71" s="168">
        <f t="shared" si="114"/>
        <v>0</v>
      </c>
      <c r="AY71" s="168">
        <f t="shared" si="115"/>
        <v>0</v>
      </c>
      <c r="BA71" s="167"/>
      <c r="BB71" s="168" t="str">
        <f t="shared" si="116"/>
        <v xml:space="preserve"> </v>
      </c>
      <c r="BC71" s="168">
        <f t="shared" si="117"/>
        <v>0</v>
      </c>
      <c r="BD71" s="168">
        <f t="shared" si="118"/>
        <v>0</v>
      </c>
      <c r="BF71" s="167"/>
      <c r="BG71" s="168" t="str">
        <f t="shared" si="119"/>
        <v xml:space="preserve"> </v>
      </c>
      <c r="BH71" s="168">
        <f t="shared" si="120"/>
        <v>0</v>
      </c>
      <c r="BI71" s="168">
        <f t="shared" si="121"/>
        <v>0</v>
      </c>
      <c r="BK71" s="167"/>
      <c r="BL71" s="168" t="str">
        <f t="shared" si="122"/>
        <v xml:space="preserve"> </v>
      </c>
      <c r="BM71" s="168">
        <f t="shared" si="123"/>
        <v>0</v>
      </c>
      <c r="BN71" s="168">
        <f t="shared" si="124"/>
        <v>0</v>
      </c>
    </row>
    <row r="72" spans="1:66" ht="60" hidden="1" x14ac:dyDescent="0.25">
      <c r="A72" t="s">
        <v>69</v>
      </c>
      <c r="B72">
        <v>2</v>
      </c>
      <c r="C72" t="s">
        <v>69</v>
      </c>
      <c r="D72">
        <v>0</v>
      </c>
      <c r="E72">
        <v>1</v>
      </c>
      <c r="F72">
        <v>5</v>
      </c>
      <c r="G72">
        <v>0</v>
      </c>
      <c r="H72">
        <v>0</v>
      </c>
      <c r="I72">
        <v>3</v>
      </c>
      <c r="J72">
        <v>0</v>
      </c>
      <c r="K72">
        <v>0</v>
      </c>
      <c r="L72" s="92" t="s">
        <v>76</v>
      </c>
      <c r="M72" s="93" t="s">
        <v>6</v>
      </c>
      <c r="N72" s="94" t="s">
        <v>6</v>
      </c>
      <c r="O72" s="95" t="s">
        <v>259</v>
      </c>
      <c r="P72" s="96" t="s">
        <v>72</v>
      </c>
      <c r="Q72" s="97" t="s">
        <v>275</v>
      </c>
      <c r="R72" s="98" t="s">
        <v>276</v>
      </c>
      <c r="S72" s="99" t="s">
        <v>145</v>
      </c>
      <c r="T72" s="1"/>
      <c r="U72" s="125">
        <f t="shared" si="9"/>
        <v>879.50833736148388</v>
      </c>
      <c r="V72" s="101" t="s">
        <v>9</v>
      </c>
      <c r="W72" s="1">
        <f t="shared" si="38"/>
        <v>1113.721407600847</v>
      </c>
      <c r="X72" s="2">
        <f t="shared" si="126"/>
        <v>0</v>
      </c>
      <c r="Y72" s="102" t="s">
        <v>74</v>
      </c>
      <c r="Z72" t="s">
        <v>74</v>
      </c>
      <c r="AA72" s="103">
        <v>180.22</v>
      </c>
      <c r="AB72" s="104">
        <v>0</v>
      </c>
      <c r="AC72" s="105" t="s">
        <v>70</v>
      </c>
      <c r="AD72" t="s">
        <v>70</v>
      </c>
      <c r="AE72" s="57" t="s">
        <v>113</v>
      </c>
      <c r="AF72" s="106">
        <v>6734</v>
      </c>
      <c r="AG72" s="3">
        <v>71.349999999999994</v>
      </c>
      <c r="AH72" s="4">
        <v>0.26290000000000002</v>
      </c>
      <c r="AJ72" s="107"/>
      <c r="AL72" s="108"/>
      <c r="AM72" s="5">
        <v>180.22</v>
      </c>
      <c r="AN72" s="6">
        <v>90.11</v>
      </c>
      <c r="AP72">
        <v>1142.67</v>
      </c>
      <c r="AQ72" s="167"/>
      <c r="AR72" s="168" t="str">
        <f t="shared" si="110"/>
        <v xml:space="preserve"> </v>
      </c>
      <c r="AS72" s="168">
        <f t="shared" si="111"/>
        <v>0</v>
      </c>
      <c r="AT72" s="168">
        <f t="shared" si="112"/>
        <v>0</v>
      </c>
      <c r="AU72" s="157"/>
      <c r="AV72" s="167"/>
      <c r="AW72" s="168" t="str">
        <f t="shared" si="113"/>
        <v xml:space="preserve"> </v>
      </c>
      <c r="AX72" s="168">
        <f t="shared" si="114"/>
        <v>0</v>
      </c>
      <c r="AY72" s="168">
        <f t="shared" si="115"/>
        <v>0</v>
      </c>
      <c r="BA72" s="167"/>
      <c r="BB72" s="168" t="str">
        <f t="shared" si="116"/>
        <v xml:space="preserve"> </v>
      </c>
      <c r="BC72" s="168">
        <f t="shared" si="117"/>
        <v>0</v>
      </c>
      <c r="BD72" s="168">
        <f t="shared" si="118"/>
        <v>0</v>
      </c>
      <c r="BF72" s="167"/>
      <c r="BG72" s="168" t="str">
        <f t="shared" si="119"/>
        <v xml:space="preserve"> </v>
      </c>
      <c r="BH72" s="168">
        <f t="shared" si="120"/>
        <v>0</v>
      </c>
      <c r="BI72" s="168">
        <f t="shared" si="121"/>
        <v>0</v>
      </c>
      <c r="BK72" s="167"/>
      <c r="BL72" s="168" t="str">
        <f t="shared" si="122"/>
        <v xml:space="preserve"> </v>
      </c>
      <c r="BM72" s="168">
        <f t="shared" si="123"/>
        <v>0</v>
      </c>
      <c r="BN72" s="168">
        <f t="shared" si="124"/>
        <v>0</v>
      </c>
    </row>
    <row r="73" spans="1:66" ht="45" hidden="1" x14ac:dyDescent="0.25">
      <c r="A73" t="s">
        <v>69</v>
      </c>
      <c r="B73">
        <v>2</v>
      </c>
      <c r="C73" t="s">
        <v>69</v>
      </c>
      <c r="D73">
        <v>0</v>
      </c>
      <c r="E73">
        <v>1</v>
      </c>
      <c r="F73">
        <v>5</v>
      </c>
      <c r="G73">
        <v>0</v>
      </c>
      <c r="H73">
        <v>0</v>
      </c>
      <c r="I73">
        <v>2</v>
      </c>
      <c r="J73">
        <v>0</v>
      </c>
      <c r="K73">
        <v>0</v>
      </c>
      <c r="L73" s="92" t="s">
        <v>76</v>
      </c>
      <c r="M73" s="93" t="s">
        <v>6</v>
      </c>
      <c r="N73" s="94" t="s">
        <v>6</v>
      </c>
      <c r="O73" s="95" t="s">
        <v>260</v>
      </c>
      <c r="P73" s="96" t="s">
        <v>72</v>
      </c>
      <c r="Q73" s="97" t="s">
        <v>277</v>
      </c>
      <c r="R73" s="98" t="s">
        <v>278</v>
      </c>
      <c r="S73" s="99" t="s">
        <v>81</v>
      </c>
      <c r="T73" s="1"/>
      <c r="U73" s="125">
        <f t="shared" si="9"/>
        <v>980.94655117725733</v>
      </c>
      <c r="V73" s="101" t="s">
        <v>9</v>
      </c>
      <c r="W73" s="1">
        <f t="shared" si="38"/>
        <v>1242.1726177557609</v>
      </c>
      <c r="X73" s="2">
        <f t="shared" si="126"/>
        <v>0</v>
      </c>
      <c r="Y73" s="102" t="s">
        <v>74</v>
      </c>
      <c r="Z73" t="s">
        <v>74</v>
      </c>
      <c r="AA73" s="103">
        <v>129.22</v>
      </c>
      <c r="AB73" s="104">
        <v>0</v>
      </c>
      <c r="AC73" s="105" t="s">
        <v>70</v>
      </c>
      <c r="AD73" t="s">
        <v>70</v>
      </c>
      <c r="AE73" s="57" t="s">
        <v>112</v>
      </c>
      <c r="AF73" s="106">
        <v>1555</v>
      </c>
      <c r="AG73" s="3">
        <v>51.16</v>
      </c>
      <c r="AH73" s="4">
        <v>0.26290000000000002</v>
      </c>
      <c r="AJ73" s="107"/>
      <c r="AL73" s="108"/>
      <c r="AM73" s="5">
        <v>129.22</v>
      </c>
      <c r="AN73" s="6">
        <v>64.61</v>
      </c>
      <c r="AP73">
        <v>1274.46</v>
      </c>
      <c r="AQ73" s="167"/>
      <c r="AR73" s="168" t="str">
        <f t="shared" si="110"/>
        <v xml:space="preserve"> </v>
      </c>
      <c r="AS73" s="168">
        <f t="shared" si="111"/>
        <v>0</v>
      </c>
      <c r="AT73" s="168">
        <f t="shared" si="112"/>
        <v>0</v>
      </c>
      <c r="AU73" s="157"/>
      <c r="AV73" s="167"/>
      <c r="AW73" s="168" t="str">
        <f t="shared" si="113"/>
        <v xml:space="preserve"> </v>
      </c>
      <c r="AX73" s="168">
        <f t="shared" si="114"/>
        <v>0</v>
      </c>
      <c r="AY73" s="168">
        <f t="shared" si="115"/>
        <v>0</v>
      </c>
      <c r="BA73" s="167"/>
      <c r="BB73" s="168" t="str">
        <f t="shared" si="116"/>
        <v xml:space="preserve"> </v>
      </c>
      <c r="BC73" s="168">
        <f t="shared" si="117"/>
        <v>0</v>
      </c>
      <c r="BD73" s="168">
        <f t="shared" si="118"/>
        <v>0</v>
      </c>
      <c r="BF73" s="167"/>
      <c r="BG73" s="168" t="str">
        <f t="shared" si="119"/>
        <v xml:space="preserve"> </v>
      </c>
      <c r="BH73" s="168">
        <f t="shared" si="120"/>
        <v>0</v>
      </c>
      <c r="BI73" s="168">
        <f t="shared" si="121"/>
        <v>0</v>
      </c>
      <c r="BK73" s="167"/>
      <c r="BL73" s="168" t="str">
        <f t="shared" si="122"/>
        <v xml:space="preserve"> </v>
      </c>
      <c r="BM73" s="168">
        <f t="shared" si="123"/>
        <v>0</v>
      </c>
      <c r="BN73" s="168">
        <f t="shared" si="124"/>
        <v>0</v>
      </c>
    </row>
    <row r="74" spans="1:66" ht="45" hidden="1" x14ac:dyDescent="0.25">
      <c r="A74" t="s">
        <v>69</v>
      </c>
      <c r="B74">
        <v>2</v>
      </c>
      <c r="C74" t="s">
        <v>69</v>
      </c>
      <c r="D74">
        <v>0</v>
      </c>
      <c r="E74">
        <v>1</v>
      </c>
      <c r="F74">
        <v>5</v>
      </c>
      <c r="G74">
        <v>0</v>
      </c>
      <c r="H74">
        <v>0</v>
      </c>
      <c r="I74">
        <v>2</v>
      </c>
      <c r="J74">
        <v>0</v>
      </c>
      <c r="K74">
        <v>0</v>
      </c>
      <c r="L74" s="92" t="s">
        <v>76</v>
      </c>
      <c r="M74" s="93" t="s">
        <v>6</v>
      </c>
      <c r="N74" s="94" t="s">
        <v>6</v>
      </c>
      <c r="O74" s="95" t="s">
        <v>261</v>
      </c>
      <c r="P74" s="96" t="s">
        <v>103</v>
      </c>
      <c r="Q74" s="97" t="s">
        <v>279</v>
      </c>
      <c r="R74" s="98" t="s">
        <v>280</v>
      </c>
      <c r="S74" s="99" t="s">
        <v>81</v>
      </c>
      <c r="T74" s="1"/>
      <c r="U74" s="125">
        <f t="shared" si="9"/>
        <v>43.233814933090521</v>
      </c>
      <c r="V74" s="101" t="s">
        <v>9</v>
      </c>
      <c r="W74" s="1">
        <f t="shared" si="38"/>
        <v>54.746979849772529</v>
      </c>
      <c r="X74" s="2">
        <f t="shared" si="125"/>
        <v>0</v>
      </c>
      <c r="Y74" s="102" t="s">
        <v>74</v>
      </c>
      <c r="Z74" t="s">
        <v>74</v>
      </c>
      <c r="AA74" s="103">
        <v>129.22</v>
      </c>
      <c r="AB74" s="104">
        <v>0</v>
      </c>
      <c r="AC74" s="105" t="s">
        <v>70</v>
      </c>
      <c r="AD74" t="s">
        <v>70</v>
      </c>
      <c r="AE74" s="57" t="s">
        <v>112</v>
      </c>
      <c r="AF74" s="106">
        <v>1555</v>
      </c>
      <c r="AG74" s="3">
        <v>51.16</v>
      </c>
      <c r="AH74" s="4">
        <v>0.26290000000000002</v>
      </c>
      <c r="AJ74" s="107"/>
      <c r="AL74" s="108"/>
      <c r="AM74" s="5">
        <v>129.22</v>
      </c>
      <c r="AN74" s="6">
        <v>64.61</v>
      </c>
      <c r="AP74">
        <v>56.17</v>
      </c>
      <c r="AQ74" s="167"/>
      <c r="AR74" s="168" t="str">
        <f t="shared" si="110"/>
        <v xml:space="preserve"> </v>
      </c>
      <c r="AS74" s="168">
        <f t="shared" si="111"/>
        <v>0</v>
      </c>
      <c r="AT74" s="168">
        <f t="shared" si="112"/>
        <v>0</v>
      </c>
      <c r="AU74" s="157"/>
      <c r="AV74" s="167"/>
      <c r="AW74" s="168" t="str">
        <f t="shared" si="113"/>
        <v xml:space="preserve"> </v>
      </c>
      <c r="AX74" s="168">
        <f t="shared" si="114"/>
        <v>0</v>
      </c>
      <c r="AY74" s="168">
        <f t="shared" si="115"/>
        <v>0</v>
      </c>
      <c r="BA74" s="167"/>
      <c r="BB74" s="168" t="str">
        <f t="shared" si="116"/>
        <v xml:space="preserve"> </v>
      </c>
      <c r="BC74" s="168">
        <f t="shared" si="117"/>
        <v>0</v>
      </c>
      <c r="BD74" s="168">
        <f t="shared" si="118"/>
        <v>0</v>
      </c>
      <c r="BF74" s="167"/>
      <c r="BG74" s="168" t="str">
        <f t="shared" si="119"/>
        <v xml:space="preserve"> </v>
      </c>
      <c r="BH74" s="168">
        <f t="shared" si="120"/>
        <v>0</v>
      </c>
      <c r="BI74" s="168">
        <f t="shared" si="121"/>
        <v>0</v>
      </c>
      <c r="BK74" s="167"/>
      <c r="BL74" s="168" t="str">
        <f t="shared" si="122"/>
        <v xml:space="preserve"> </v>
      </c>
      <c r="BM74" s="168">
        <f t="shared" si="123"/>
        <v>0</v>
      </c>
      <c r="BN74" s="168">
        <f t="shared" si="124"/>
        <v>0</v>
      </c>
    </row>
    <row r="75" spans="1:66" ht="30" hidden="1" x14ac:dyDescent="0.25">
      <c r="A75" t="s">
        <v>69</v>
      </c>
      <c r="B75">
        <v>2</v>
      </c>
      <c r="C75" t="s">
        <v>69</v>
      </c>
      <c r="D75">
        <v>0</v>
      </c>
      <c r="E75">
        <v>1</v>
      </c>
      <c r="F75">
        <v>5</v>
      </c>
      <c r="G75">
        <v>0</v>
      </c>
      <c r="H75">
        <v>0</v>
      </c>
      <c r="I75">
        <v>3</v>
      </c>
      <c r="J75">
        <v>0</v>
      </c>
      <c r="K75">
        <v>0</v>
      </c>
      <c r="L75" s="92" t="s">
        <v>76</v>
      </c>
      <c r="M75" s="93" t="s">
        <v>6</v>
      </c>
      <c r="N75" s="94" t="s">
        <v>6</v>
      </c>
      <c r="O75" s="95" t="s">
        <v>284</v>
      </c>
      <c r="P75" s="96" t="s">
        <v>72</v>
      </c>
      <c r="Q75" s="97" t="s">
        <v>293</v>
      </c>
      <c r="R75" s="98" t="s">
        <v>294</v>
      </c>
      <c r="S75" s="99" t="s">
        <v>92</v>
      </c>
      <c r="T75" s="1"/>
      <c r="U75" s="125">
        <f t="shared" si="9"/>
        <v>8.474351120052102</v>
      </c>
      <c r="V75" s="101" t="s">
        <v>9</v>
      </c>
      <c r="W75" s="1">
        <f t="shared" si="38"/>
        <v>10.731070823321977</v>
      </c>
      <c r="X75" s="2">
        <f t="shared" si="125"/>
        <v>0</v>
      </c>
      <c r="Y75" s="102" t="s">
        <v>74</v>
      </c>
      <c r="Z75" t="s">
        <v>74</v>
      </c>
      <c r="AA75" s="103">
        <v>180.22</v>
      </c>
      <c r="AB75" s="104">
        <v>0</v>
      </c>
      <c r="AC75" s="105" t="s">
        <v>70</v>
      </c>
      <c r="AD75" t="s">
        <v>70</v>
      </c>
      <c r="AE75" s="57" t="s">
        <v>113</v>
      </c>
      <c r="AF75" s="106">
        <v>6734</v>
      </c>
      <c r="AG75" s="3">
        <v>71.349999999999994</v>
      </c>
      <c r="AH75" s="4">
        <v>0.26290000000000002</v>
      </c>
      <c r="AJ75" s="107"/>
      <c r="AL75" s="108"/>
      <c r="AM75" s="5">
        <v>180.22</v>
      </c>
      <c r="AN75" s="6">
        <v>90.11</v>
      </c>
      <c r="AP75">
        <v>11.01</v>
      </c>
      <c r="AQ75" s="167"/>
      <c r="AR75" s="168" t="str">
        <f t="shared" si="110"/>
        <v xml:space="preserve"> </v>
      </c>
      <c r="AS75" s="168">
        <f t="shared" si="111"/>
        <v>0</v>
      </c>
      <c r="AT75" s="168">
        <f t="shared" si="112"/>
        <v>0</v>
      </c>
      <c r="AU75" s="157"/>
      <c r="AV75" s="167"/>
      <c r="AW75" s="168" t="str">
        <f t="shared" si="113"/>
        <v xml:space="preserve"> </v>
      </c>
      <c r="AX75" s="168">
        <f t="shared" si="114"/>
        <v>0</v>
      </c>
      <c r="AY75" s="168">
        <f t="shared" si="115"/>
        <v>0</v>
      </c>
      <c r="BA75" s="167"/>
      <c r="BB75" s="168" t="str">
        <f t="shared" si="116"/>
        <v xml:space="preserve"> </v>
      </c>
      <c r="BC75" s="168">
        <f t="shared" si="117"/>
        <v>0</v>
      </c>
      <c r="BD75" s="168">
        <f t="shared" si="118"/>
        <v>0</v>
      </c>
      <c r="BF75" s="167"/>
      <c r="BG75" s="168" t="str">
        <f t="shared" si="119"/>
        <v xml:space="preserve"> </v>
      </c>
      <c r="BH75" s="168">
        <f t="shared" si="120"/>
        <v>0</v>
      </c>
      <c r="BI75" s="168">
        <f t="shared" si="121"/>
        <v>0</v>
      </c>
      <c r="BK75" s="167"/>
      <c r="BL75" s="168" t="str">
        <f t="shared" si="122"/>
        <v xml:space="preserve"> </v>
      </c>
      <c r="BM75" s="168">
        <f t="shared" si="123"/>
        <v>0</v>
      </c>
      <c r="BN75" s="168">
        <f t="shared" si="124"/>
        <v>0</v>
      </c>
    </row>
    <row r="76" spans="1:66" ht="45" hidden="1" x14ac:dyDescent="0.25">
      <c r="A76" t="s">
        <v>69</v>
      </c>
      <c r="B76">
        <v>2</v>
      </c>
      <c r="C76" t="s">
        <v>69</v>
      </c>
      <c r="D76">
        <v>0</v>
      </c>
      <c r="E76">
        <v>1</v>
      </c>
      <c r="F76">
        <v>5</v>
      </c>
      <c r="G76">
        <v>0</v>
      </c>
      <c r="H76">
        <v>0</v>
      </c>
      <c r="I76">
        <v>2</v>
      </c>
      <c r="J76">
        <v>0</v>
      </c>
      <c r="K76">
        <v>0</v>
      </c>
      <c r="L76" s="92" t="s">
        <v>76</v>
      </c>
      <c r="M76" s="93" t="s">
        <v>6</v>
      </c>
      <c r="N76" s="94" t="s">
        <v>6</v>
      </c>
      <c r="O76" s="95" t="s">
        <v>285</v>
      </c>
      <c r="P76" s="96" t="s">
        <v>72</v>
      </c>
      <c r="Q76" s="97" t="s">
        <v>295</v>
      </c>
      <c r="R76" s="98" t="s">
        <v>296</v>
      </c>
      <c r="S76" s="99" t="s">
        <v>92</v>
      </c>
      <c r="T76" s="1"/>
      <c r="U76" s="125">
        <f t="shared" si="9"/>
        <v>7.5661100372490617</v>
      </c>
      <c r="V76" s="101" t="s">
        <v>9</v>
      </c>
      <c r="W76" s="1">
        <f t="shared" si="38"/>
        <v>9.5809651401684874</v>
      </c>
      <c r="X76" s="2">
        <f t="shared" si="125"/>
        <v>0</v>
      </c>
      <c r="Y76" s="102" t="s">
        <v>74</v>
      </c>
      <c r="Z76" t="s">
        <v>74</v>
      </c>
      <c r="AA76" s="103">
        <v>129.22</v>
      </c>
      <c r="AB76" s="104">
        <v>0</v>
      </c>
      <c r="AC76" s="105" t="s">
        <v>70</v>
      </c>
      <c r="AD76" t="s">
        <v>70</v>
      </c>
      <c r="AE76" s="57" t="s">
        <v>112</v>
      </c>
      <c r="AF76" s="106">
        <v>1555</v>
      </c>
      <c r="AG76" s="3">
        <v>51.16</v>
      </c>
      <c r="AH76" s="4">
        <v>0.26290000000000002</v>
      </c>
      <c r="AJ76" s="107"/>
      <c r="AL76" s="108"/>
      <c r="AM76" s="5">
        <v>129.22</v>
      </c>
      <c r="AN76" s="6">
        <v>64.61</v>
      </c>
      <c r="AP76">
        <v>9.83</v>
      </c>
      <c r="AQ76" s="167"/>
      <c r="AR76" s="168" t="str">
        <f t="shared" si="110"/>
        <v xml:space="preserve"> </v>
      </c>
      <c r="AS76" s="168">
        <f t="shared" si="111"/>
        <v>0</v>
      </c>
      <c r="AT76" s="168">
        <f t="shared" si="112"/>
        <v>0</v>
      </c>
      <c r="AU76" s="157"/>
      <c r="AV76" s="167"/>
      <c r="AW76" s="168" t="str">
        <f t="shared" si="113"/>
        <v xml:space="preserve"> </v>
      </c>
      <c r="AX76" s="168">
        <f t="shared" si="114"/>
        <v>0</v>
      </c>
      <c r="AY76" s="168">
        <f t="shared" si="115"/>
        <v>0</v>
      </c>
      <c r="BA76" s="167"/>
      <c r="BB76" s="168" t="str">
        <f t="shared" si="116"/>
        <v xml:space="preserve"> </v>
      </c>
      <c r="BC76" s="168">
        <f t="shared" si="117"/>
        <v>0</v>
      </c>
      <c r="BD76" s="168">
        <f t="shared" si="118"/>
        <v>0</v>
      </c>
      <c r="BF76" s="167"/>
      <c r="BG76" s="168" t="str">
        <f t="shared" si="119"/>
        <v xml:space="preserve"> </v>
      </c>
      <c r="BH76" s="168">
        <f t="shared" si="120"/>
        <v>0</v>
      </c>
      <c r="BI76" s="168">
        <f t="shared" si="121"/>
        <v>0</v>
      </c>
      <c r="BK76" s="167"/>
      <c r="BL76" s="168" t="str">
        <f t="shared" si="122"/>
        <v xml:space="preserve"> </v>
      </c>
      <c r="BM76" s="168">
        <f t="shared" si="123"/>
        <v>0</v>
      </c>
      <c r="BN76" s="168">
        <f t="shared" si="124"/>
        <v>0</v>
      </c>
    </row>
    <row r="77" spans="1:66" ht="45" hidden="1" x14ac:dyDescent="0.25">
      <c r="A77" t="s">
        <v>69</v>
      </c>
      <c r="B77">
        <v>2</v>
      </c>
      <c r="C77" t="s">
        <v>69</v>
      </c>
      <c r="D77">
        <v>0</v>
      </c>
      <c r="E77">
        <v>1</v>
      </c>
      <c r="F77">
        <v>5</v>
      </c>
      <c r="G77">
        <v>0</v>
      </c>
      <c r="H77">
        <v>0</v>
      </c>
      <c r="I77">
        <v>2</v>
      </c>
      <c r="J77">
        <v>0</v>
      </c>
      <c r="K77">
        <v>0</v>
      </c>
      <c r="L77" s="92" t="s">
        <v>76</v>
      </c>
      <c r="M77" s="93" t="s">
        <v>6</v>
      </c>
      <c r="N77" s="94" t="s">
        <v>6</v>
      </c>
      <c r="O77" s="95" t="s">
        <v>286</v>
      </c>
      <c r="P77" s="96" t="s">
        <v>72</v>
      </c>
      <c r="Q77" s="97" t="s">
        <v>297</v>
      </c>
      <c r="R77" s="98" t="s">
        <v>298</v>
      </c>
      <c r="S77" s="99" t="s">
        <v>92</v>
      </c>
      <c r="T77" s="1"/>
      <c r="U77" s="125">
        <f t="shared" si="9"/>
        <v>5.4417495384894066</v>
      </c>
      <c r="V77" s="101" t="s">
        <v>9</v>
      </c>
      <c r="W77" s="1">
        <f t="shared" si="38"/>
        <v>6.8908874405891352</v>
      </c>
      <c r="X77" s="2">
        <f t="shared" si="109"/>
        <v>0</v>
      </c>
      <c r="Y77" s="102" t="s">
        <v>74</v>
      </c>
      <c r="Z77" t="s">
        <v>74</v>
      </c>
      <c r="AA77" s="103">
        <v>129.22</v>
      </c>
      <c r="AB77" s="104">
        <v>0</v>
      </c>
      <c r="AC77" s="105" t="s">
        <v>70</v>
      </c>
      <c r="AD77" t="s">
        <v>70</v>
      </c>
      <c r="AE77" s="57" t="s">
        <v>112</v>
      </c>
      <c r="AF77" s="106">
        <v>1555</v>
      </c>
      <c r="AG77" s="3">
        <v>51.16</v>
      </c>
      <c r="AH77" s="4">
        <v>0.26290000000000002</v>
      </c>
      <c r="AJ77" s="107"/>
      <c r="AL77" s="108"/>
      <c r="AM77" s="5">
        <v>129.22</v>
      </c>
      <c r="AN77" s="6">
        <v>64.61</v>
      </c>
      <c r="AP77">
        <v>7.07</v>
      </c>
      <c r="AQ77" s="167"/>
      <c r="AR77" s="168" t="str">
        <f t="shared" si="110"/>
        <v xml:space="preserve"> </v>
      </c>
      <c r="AS77" s="168">
        <f t="shared" si="111"/>
        <v>0</v>
      </c>
      <c r="AT77" s="168">
        <f t="shared" si="112"/>
        <v>0</v>
      </c>
      <c r="AU77" s="157"/>
      <c r="AV77" s="167"/>
      <c r="AW77" s="168" t="str">
        <f t="shared" si="113"/>
        <v xml:space="preserve"> </v>
      </c>
      <c r="AX77" s="168">
        <f t="shared" si="114"/>
        <v>0</v>
      </c>
      <c r="AY77" s="168">
        <f t="shared" si="115"/>
        <v>0</v>
      </c>
      <c r="BA77" s="167"/>
      <c r="BB77" s="168" t="str">
        <f t="shared" si="116"/>
        <v xml:space="preserve"> </v>
      </c>
      <c r="BC77" s="168">
        <f t="shared" si="117"/>
        <v>0</v>
      </c>
      <c r="BD77" s="168">
        <f t="shared" si="118"/>
        <v>0</v>
      </c>
      <c r="BF77" s="167"/>
      <c r="BG77" s="168" t="str">
        <f t="shared" si="119"/>
        <v xml:space="preserve"> </v>
      </c>
      <c r="BH77" s="168">
        <f t="shared" si="120"/>
        <v>0</v>
      </c>
      <c r="BI77" s="168">
        <f t="shared" si="121"/>
        <v>0</v>
      </c>
      <c r="BK77" s="167"/>
      <c r="BL77" s="168" t="str">
        <f t="shared" si="122"/>
        <v xml:space="preserve"> </v>
      </c>
      <c r="BM77" s="168">
        <f t="shared" si="123"/>
        <v>0</v>
      </c>
      <c r="BN77" s="168">
        <f t="shared" si="124"/>
        <v>0</v>
      </c>
    </row>
    <row r="78" spans="1:66" ht="45" hidden="1" x14ac:dyDescent="0.25">
      <c r="A78" t="s">
        <v>69</v>
      </c>
      <c r="B78">
        <v>2</v>
      </c>
      <c r="C78" t="s">
        <v>69</v>
      </c>
      <c r="D78">
        <v>0</v>
      </c>
      <c r="E78">
        <v>1</v>
      </c>
      <c r="F78">
        <v>5</v>
      </c>
      <c r="G78">
        <v>0</v>
      </c>
      <c r="H78">
        <v>0</v>
      </c>
      <c r="I78">
        <v>3</v>
      </c>
      <c r="J78">
        <v>0</v>
      </c>
      <c r="K78">
        <v>0</v>
      </c>
      <c r="L78" s="92" t="s">
        <v>76</v>
      </c>
      <c r="M78" s="93" t="s">
        <v>6</v>
      </c>
      <c r="N78" s="94" t="s">
        <v>6</v>
      </c>
      <c r="O78" s="95" t="s">
        <v>287</v>
      </c>
      <c r="P78" s="96" t="s">
        <v>72</v>
      </c>
      <c r="Q78" s="97" t="s">
        <v>299</v>
      </c>
      <c r="R78" s="98" t="s">
        <v>300</v>
      </c>
      <c r="S78" s="99" t="s">
        <v>92</v>
      </c>
      <c r="T78" s="1"/>
      <c r="U78" s="125">
        <f t="shared" si="9"/>
        <v>2.4784205818862648</v>
      </c>
      <c r="V78" s="101" t="s">
        <v>9</v>
      </c>
      <c r="W78" s="1">
        <f t="shared" si="38"/>
        <v>3.1384239828425771</v>
      </c>
      <c r="X78" s="2">
        <f t="shared" si="109"/>
        <v>0</v>
      </c>
      <c r="Y78" s="102" t="s">
        <v>74</v>
      </c>
      <c r="Z78" t="s">
        <v>74</v>
      </c>
      <c r="AA78" s="103">
        <v>180.22</v>
      </c>
      <c r="AB78" s="104">
        <v>0</v>
      </c>
      <c r="AC78" s="105" t="s">
        <v>70</v>
      </c>
      <c r="AD78" t="s">
        <v>70</v>
      </c>
      <c r="AE78" s="57" t="s">
        <v>113</v>
      </c>
      <c r="AF78" s="106">
        <v>6734</v>
      </c>
      <c r="AG78" s="3">
        <v>71.349999999999994</v>
      </c>
      <c r="AH78" s="4">
        <v>0.26290000000000002</v>
      </c>
      <c r="AJ78" s="107"/>
      <c r="AL78" s="108"/>
      <c r="AM78" s="5">
        <v>180.22</v>
      </c>
      <c r="AN78" s="6">
        <v>90.11</v>
      </c>
      <c r="AP78">
        <v>3.22</v>
      </c>
      <c r="AQ78" s="167"/>
      <c r="AR78" s="168" t="str">
        <f t="shared" si="110"/>
        <v xml:space="preserve"> </v>
      </c>
      <c r="AS78" s="168">
        <f t="shared" si="111"/>
        <v>0</v>
      </c>
      <c r="AT78" s="168">
        <f t="shared" si="112"/>
        <v>0</v>
      </c>
      <c r="AU78" s="157"/>
      <c r="AV78" s="167"/>
      <c r="AW78" s="168" t="str">
        <f t="shared" si="113"/>
        <v xml:space="preserve"> </v>
      </c>
      <c r="AX78" s="168">
        <f t="shared" si="114"/>
        <v>0</v>
      </c>
      <c r="AY78" s="168">
        <f t="shared" si="115"/>
        <v>0</v>
      </c>
      <c r="BA78" s="167"/>
      <c r="BB78" s="168" t="str">
        <f t="shared" si="116"/>
        <v xml:space="preserve"> </v>
      </c>
      <c r="BC78" s="168">
        <f t="shared" si="117"/>
        <v>0</v>
      </c>
      <c r="BD78" s="168">
        <f t="shared" si="118"/>
        <v>0</v>
      </c>
      <c r="BF78" s="167"/>
      <c r="BG78" s="168" t="str">
        <f t="shared" si="119"/>
        <v xml:space="preserve"> </v>
      </c>
      <c r="BH78" s="168">
        <f t="shared" si="120"/>
        <v>0</v>
      </c>
      <c r="BI78" s="168">
        <f t="shared" si="121"/>
        <v>0</v>
      </c>
      <c r="BK78" s="167"/>
      <c r="BL78" s="168" t="str">
        <f t="shared" si="122"/>
        <v xml:space="preserve"> </v>
      </c>
      <c r="BM78" s="168">
        <f t="shared" si="123"/>
        <v>0</v>
      </c>
      <c r="BN78" s="168">
        <f t="shared" si="124"/>
        <v>0</v>
      </c>
    </row>
    <row r="79" spans="1:66" ht="30" hidden="1" x14ac:dyDescent="0.25">
      <c r="A79" t="s">
        <v>69</v>
      </c>
      <c r="B79">
        <v>2</v>
      </c>
      <c r="C79" t="s">
        <v>69</v>
      </c>
      <c r="D79">
        <v>0</v>
      </c>
      <c r="E79">
        <v>1</v>
      </c>
      <c r="F79">
        <v>5</v>
      </c>
      <c r="G79">
        <v>0</v>
      </c>
      <c r="H79">
        <v>0</v>
      </c>
      <c r="I79">
        <v>2</v>
      </c>
      <c r="J79">
        <v>0</v>
      </c>
      <c r="K79">
        <v>0</v>
      </c>
      <c r="L79" s="92" t="s">
        <v>76</v>
      </c>
      <c r="M79" s="93" t="s">
        <v>6</v>
      </c>
      <c r="N79" s="94" t="s">
        <v>6</v>
      </c>
      <c r="O79" s="95" t="s">
        <v>288</v>
      </c>
      <c r="P79" s="96" t="s">
        <v>72</v>
      </c>
      <c r="Q79" s="97" t="s">
        <v>301</v>
      </c>
      <c r="R79" s="98" t="s">
        <v>302</v>
      </c>
      <c r="S79" s="99" t="s">
        <v>145</v>
      </c>
      <c r="T79" s="1"/>
      <c r="U79" s="125">
        <f t="shared" si="9"/>
        <v>55.433493884300859</v>
      </c>
      <c r="V79" s="101" t="s">
        <v>9</v>
      </c>
      <c r="W79" s="1">
        <f t="shared" si="38"/>
        <v>70.195433305690173</v>
      </c>
      <c r="X79" s="2">
        <f t="shared" ref="X79:X81" si="127">ROUND(W79*T79,2)</f>
        <v>0</v>
      </c>
      <c r="Y79" s="102" t="s">
        <v>74</v>
      </c>
      <c r="Z79" t="s">
        <v>74</v>
      </c>
      <c r="AA79" s="103">
        <v>129.22</v>
      </c>
      <c r="AB79" s="104">
        <v>0</v>
      </c>
      <c r="AC79" s="105" t="s">
        <v>70</v>
      </c>
      <c r="AD79" t="s">
        <v>70</v>
      </c>
      <c r="AE79" s="57" t="s">
        <v>112</v>
      </c>
      <c r="AF79" s="106">
        <v>1555</v>
      </c>
      <c r="AG79" s="3">
        <v>51.16</v>
      </c>
      <c r="AH79" s="4">
        <v>0.26290000000000002</v>
      </c>
      <c r="AJ79" s="107"/>
      <c r="AL79" s="108"/>
      <c r="AM79" s="5">
        <v>129.22</v>
      </c>
      <c r="AN79" s="6">
        <v>64.61</v>
      </c>
      <c r="AP79">
        <v>72.02</v>
      </c>
      <c r="AQ79" s="167"/>
      <c r="AR79" s="168" t="str">
        <f t="shared" si="110"/>
        <v xml:space="preserve"> </v>
      </c>
      <c r="AS79" s="168">
        <f t="shared" si="111"/>
        <v>0</v>
      </c>
      <c r="AT79" s="168">
        <f t="shared" si="112"/>
        <v>0</v>
      </c>
      <c r="AU79" s="157"/>
      <c r="AV79" s="167"/>
      <c r="AW79" s="168" t="str">
        <f t="shared" si="113"/>
        <v xml:space="preserve"> </v>
      </c>
      <c r="AX79" s="168">
        <f t="shared" si="114"/>
        <v>0</v>
      </c>
      <c r="AY79" s="168">
        <f t="shared" si="115"/>
        <v>0</v>
      </c>
      <c r="BA79" s="167"/>
      <c r="BB79" s="168" t="str">
        <f t="shared" si="116"/>
        <v xml:space="preserve"> </v>
      </c>
      <c r="BC79" s="168">
        <f t="shared" si="117"/>
        <v>0</v>
      </c>
      <c r="BD79" s="168">
        <f t="shared" si="118"/>
        <v>0</v>
      </c>
      <c r="BF79" s="167"/>
      <c r="BG79" s="168" t="str">
        <f t="shared" si="119"/>
        <v xml:space="preserve"> </v>
      </c>
      <c r="BH79" s="168">
        <f t="shared" si="120"/>
        <v>0</v>
      </c>
      <c r="BI79" s="168">
        <f t="shared" si="121"/>
        <v>0</v>
      </c>
      <c r="BK79" s="167"/>
      <c r="BL79" s="168" t="str">
        <f t="shared" si="122"/>
        <v xml:space="preserve"> </v>
      </c>
      <c r="BM79" s="168">
        <f t="shared" si="123"/>
        <v>0</v>
      </c>
      <c r="BN79" s="168">
        <f t="shared" si="124"/>
        <v>0</v>
      </c>
    </row>
    <row r="80" spans="1:66" ht="30" x14ac:dyDescent="0.25">
      <c r="A80" t="s">
        <v>69</v>
      </c>
      <c r="B80">
        <v>2</v>
      </c>
      <c r="C80" t="s">
        <v>69</v>
      </c>
      <c r="D80">
        <v>0</v>
      </c>
      <c r="E80">
        <v>1</v>
      </c>
      <c r="F80">
        <v>5</v>
      </c>
      <c r="G80">
        <v>0</v>
      </c>
      <c r="H80">
        <v>0</v>
      </c>
      <c r="I80">
        <v>3</v>
      </c>
      <c r="J80">
        <v>0</v>
      </c>
      <c r="K80">
        <v>0</v>
      </c>
      <c r="L80" s="92" t="s">
        <v>76</v>
      </c>
      <c r="M80" s="93" t="s">
        <v>6</v>
      </c>
      <c r="N80" s="94" t="s">
        <v>6</v>
      </c>
      <c r="O80" s="95" t="s">
        <v>289</v>
      </c>
      <c r="P80" s="96" t="s">
        <v>72</v>
      </c>
      <c r="Q80" s="97" t="s">
        <v>303</v>
      </c>
      <c r="R80" s="98" t="s">
        <v>304</v>
      </c>
      <c r="S80" s="99" t="s">
        <v>92</v>
      </c>
      <c r="T80" s="1">
        <v>50</v>
      </c>
      <c r="U80" s="125">
        <f t="shared" si="9"/>
        <v>18.957608363931271</v>
      </c>
      <c r="V80" s="101" t="s">
        <v>9</v>
      </c>
      <c r="W80" s="1">
        <f t="shared" si="38"/>
        <v>24.006019471246169</v>
      </c>
      <c r="X80" s="2">
        <f t="shared" si="127"/>
        <v>1200.3</v>
      </c>
      <c r="Y80" s="102" t="s">
        <v>74</v>
      </c>
      <c r="Z80" t="s">
        <v>74</v>
      </c>
      <c r="AA80" s="103">
        <v>180.22</v>
      </c>
      <c r="AB80" s="104">
        <v>0</v>
      </c>
      <c r="AC80" s="105" t="s">
        <v>70</v>
      </c>
      <c r="AD80" t="s">
        <v>70</v>
      </c>
      <c r="AE80" s="57" t="s">
        <v>113</v>
      </c>
      <c r="AF80" s="106">
        <v>6734</v>
      </c>
      <c r="AG80" s="3">
        <v>71.349999999999994</v>
      </c>
      <c r="AH80" s="4">
        <v>0.26290000000000002</v>
      </c>
      <c r="AI80" s="61" t="s">
        <v>359</v>
      </c>
      <c r="AJ80" s="107"/>
      <c r="AL80" s="108"/>
      <c r="AM80" s="5">
        <v>180.22</v>
      </c>
      <c r="AN80" s="6">
        <v>90.11</v>
      </c>
      <c r="AP80">
        <v>24.63</v>
      </c>
      <c r="AQ80" s="167"/>
      <c r="AR80" s="168" t="str">
        <f t="shared" si="110"/>
        <v xml:space="preserve"> </v>
      </c>
      <c r="AS80" s="168">
        <f t="shared" si="111"/>
        <v>0</v>
      </c>
      <c r="AT80" s="168">
        <f t="shared" si="112"/>
        <v>0</v>
      </c>
      <c r="AU80" s="157"/>
      <c r="AV80" s="167"/>
      <c r="AW80" s="168" t="str">
        <f t="shared" si="113"/>
        <v xml:space="preserve"> </v>
      </c>
      <c r="AX80" s="168">
        <f t="shared" si="114"/>
        <v>0</v>
      </c>
      <c r="AY80" s="168">
        <f t="shared" si="115"/>
        <v>0</v>
      </c>
      <c r="BA80" s="167"/>
      <c r="BB80" s="168" t="str">
        <f t="shared" si="116"/>
        <v xml:space="preserve"> </v>
      </c>
      <c r="BC80" s="168">
        <f t="shared" si="117"/>
        <v>0</v>
      </c>
      <c r="BD80" s="168">
        <f t="shared" si="118"/>
        <v>0</v>
      </c>
      <c r="BF80" s="167"/>
      <c r="BG80" s="168" t="str">
        <f t="shared" si="119"/>
        <v xml:space="preserve"> </v>
      </c>
      <c r="BH80" s="168">
        <f t="shared" si="120"/>
        <v>0</v>
      </c>
      <c r="BI80" s="168">
        <f t="shared" si="121"/>
        <v>0</v>
      </c>
      <c r="BK80" s="167"/>
      <c r="BL80" s="168" t="str">
        <f t="shared" si="122"/>
        <v xml:space="preserve"> </v>
      </c>
      <c r="BM80" s="168">
        <f t="shared" si="123"/>
        <v>0</v>
      </c>
      <c r="BN80" s="168">
        <f t="shared" si="124"/>
        <v>0</v>
      </c>
    </row>
    <row r="81" spans="1:66" ht="30" x14ac:dyDescent="0.25">
      <c r="A81" t="s">
        <v>69</v>
      </c>
      <c r="B81">
        <v>2</v>
      </c>
      <c r="C81" t="s">
        <v>69</v>
      </c>
      <c r="D81">
        <v>0</v>
      </c>
      <c r="E81">
        <v>1</v>
      </c>
      <c r="F81">
        <v>5</v>
      </c>
      <c r="G81">
        <v>0</v>
      </c>
      <c r="H81">
        <v>0</v>
      </c>
      <c r="I81">
        <v>2</v>
      </c>
      <c r="J81">
        <v>0</v>
      </c>
      <c r="K81">
        <v>0</v>
      </c>
      <c r="L81" s="92" t="s">
        <v>76</v>
      </c>
      <c r="M81" s="93" t="s">
        <v>6</v>
      </c>
      <c r="N81" s="94" t="s">
        <v>6</v>
      </c>
      <c r="O81" s="95" t="s">
        <v>290</v>
      </c>
      <c r="P81" s="96" t="s">
        <v>72</v>
      </c>
      <c r="Q81" s="97" t="s">
        <v>305</v>
      </c>
      <c r="R81" s="98" t="s">
        <v>306</v>
      </c>
      <c r="S81" s="99" t="s">
        <v>145</v>
      </c>
      <c r="T81" s="1">
        <v>5</v>
      </c>
      <c r="U81" s="125">
        <f t="shared" si="9"/>
        <v>22.898451028297007</v>
      </c>
      <c r="V81" s="101" t="s">
        <v>9</v>
      </c>
      <c r="W81" s="1">
        <f t="shared" si="38"/>
        <v>28.996308537132499</v>
      </c>
      <c r="X81" s="2">
        <f t="shared" si="127"/>
        <v>144.97999999999999</v>
      </c>
      <c r="Y81" s="102" t="s">
        <v>74</v>
      </c>
      <c r="Z81" t="s">
        <v>74</v>
      </c>
      <c r="AA81" s="103">
        <v>129.22</v>
      </c>
      <c r="AB81" s="104">
        <v>0</v>
      </c>
      <c r="AC81" s="105" t="s">
        <v>70</v>
      </c>
      <c r="AD81" t="s">
        <v>70</v>
      </c>
      <c r="AE81" s="57" t="s">
        <v>112</v>
      </c>
      <c r="AF81" s="106">
        <v>1555</v>
      </c>
      <c r="AG81" s="3">
        <v>51.16</v>
      </c>
      <c r="AH81" s="4">
        <v>0.26290000000000002</v>
      </c>
      <c r="AJ81" s="107"/>
      <c r="AL81" s="108"/>
      <c r="AM81" s="5">
        <v>129.22</v>
      </c>
      <c r="AN81" s="6">
        <v>64.61</v>
      </c>
      <c r="AP81">
        <v>29.75</v>
      </c>
      <c r="AQ81" s="167"/>
      <c r="AR81" s="168" t="str">
        <f t="shared" si="110"/>
        <v xml:space="preserve"> </v>
      </c>
      <c r="AS81" s="168">
        <f t="shared" si="111"/>
        <v>0</v>
      </c>
      <c r="AT81" s="168">
        <f t="shared" si="112"/>
        <v>0</v>
      </c>
      <c r="AU81" s="157"/>
      <c r="AV81" s="167"/>
      <c r="AW81" s="168" t="str">
        <f t="shared" si="113"/>
        <v xml:space="preserve"> </v>
      </c>
      <c r="AX81" s="168">
        <f t="shared" si="114"/>
        <v>0</v>
      </c>
      <c r="AY81" s="168">
        <f t="shared" si="115"/>
        <v>0</v>
      </c>
      <c r="BA81" s="167"/>
      <c r="BB81" s="168" t="str">
        <f t="shared" si="116"/>
        <v xml:space="preserve"> </v>
      </c>
      <c r="BC81" s="168">
        <f t="shared" si="117"/>
        <v>0</v>
      </c>
      <c r="BD81" s="168">
        <f t="shared" si="118"/>
        <v>0</v>
      </c>
      <c r="BF81" s="167"/>
      <c r="BG81" s="168" t="str">
        <f t="shared" si="119"/>
        <v xml:space="preserve"> </v>
      </c>
      <c r="BH81" s="168">
        <f t="shared" si="120"/>
        <v>0</v>
      </c>
      <c r="BI81" s="168">
        <f t="shared" si="121"/>
        <v>0</v>
      </c>
      <c r="BK81" s="167"/>
      <c r="BL81" s="168" t="str">
        <f t="shared" si="122"/>
        <v xml:space="preserve"> </v>
      </c>
      <c r="BM81" s="168">
        <f t="shared" si="123"/>
        <v>0</v>
      </c>
      <c r="BN81" s="168">
        <f t="shared" si="124"/>
        <v>0</v>
      </c>
    </row>
    <row r="82" spans="1:66" ht="30" hidden="1" x14ac:dyDescent="0.25">
      <c r="A82" t="s">
        <v>69</v>
      </c>
      <c r="B82">
        <v>2</v>
      </c>
      <c r="C82" t="s">
        <v>69</v>
      </c>
      <c r="D82">
        <v>0</v>
      </c>
      <c r="E82">
        <v>1</v>
      </c>
      <c r="F82">
        <v>5</v>
      </c>
      <c r="G82">
        <v>0</v>
      </c>
      <c r="H82">
        <v>0</v>
      </c>
      <c r="I82">
        <v>2</v>
      </c>
      <c r="J82">
        <v>0</v>
      </c>
      <c r="K82">
        <v>0</v>
      </c>
      <c r="L82" s="92" t="s">
        <v>76</v>
      </c>
      <c r="M82" s="93" t="s">
        <v>6</v>
      </c>
      <c r="N82" s="94" t="s">
        <v>6</v>
      </c>
      <c r="O82" s="95" t="s">
        <v>291</v>
      </c>
      <c r="P82" s="96" t="s">
        <v>72</v>
      </c>
      <c r="Q82" s="97" t="s">
        <v>307</v>
      </c>
      <c r="R82" s="98" t="s">
        <v>308</v>
      </c>
      <c r="S82" s="99" t="s">
        <v>145</v>
      </c>
      <c r="T82" s="1"/>
      <c r="U82" s="125">
        <f t="shared" si="9"/>
        <v>54.717676759718806</v>
      </c>
      <c r="V82" s="101" t="s">
        <v>9</v>
      </c>
      <c r="W82" s="1">
        <f t="shared" si="38"/>
        <v>69.288994080831927</v>
      </c>
      <c r="X82" s="2">
        <f t="shared" ref="X82:X83" si="128">ROUND(W82*T82,2)</f>
        <v>0</v>
      </c>
      <c r="Y82" s="102" t="s">
        <v>74</v>
      </c>
      <c r="Z82" t="s">
        <v>74</v>
      </c>
      <c r="AA82" s="103">
        <v>129.22</v>
      </c>
      <c r="AB82" s="104">
        <v>0</v>
      </c>
      <c r="AC82" s="105" t="s">
        <v>70</v>
      </c>
      <c r="AD82" t="s">
        <v>70</v>
      </c>
      <c r="AE82" s="57" t="s">
        <v>112</v>
      </c>
      <c r="AF82" s="106">
        <v>1555</v>
      </c>
      <c r="AG82" s="3">
        <v>51.16</v>
      </c>
      <c r="AH82" s="4">
        <v>0.26290000000000002</v>
      </c>
      <c r="AJ82" s="107"/>
      <c r="AL82" s="108"/>
      <c r="AM82" s="5">
        <v>129.22</v>
      </c>
      <c r="AN82" s="6">
        <v>64.61</v>
      </c>
      <c r="AP82">
        <v>71.09</v>
      </c>
      <c r="AQ82" s="167"/>
      <c r="AR82" s="168" t="str">
        <f t="shared" si="110"/>
        <v xml:space="preserve"> </v>
      </c>
      <c r="AS82" s="168">
        <f t="shared" si="111"/>
        <v>0</v>
      </c>
      <c r="AT82" s="168">
        <f t="shared" si="112"/>
        <v>0</v>
      </c>
      <c r="AU82" s="157"/>
      <c r="AV82" s="167"/>
      <c r="AW82" s="168" t="str">
        <f t="shared" si="113"/>
        <v xml:space="preserve"> </v>
      </c>
      <c r="AX82" s="168">
        <f t="shared" si="114"/>
        <v>0</v>
      </c>
      <c r="AY82" s="168">
        <f t="shared" si="115"/>
        <v>0</v>
      </c>
      <c r="BA82" s="167"/>
      <c r="BB82" s="168" t="str">
        <f t="shared" si="116"/>
        <v xml:space="preserve"> </v>
      </c>
      <c r="BC82" s="168">
        <f t="shared" si="117"/>
        <v>0</v>
      </c>
      <c r="BD82" s="168">
        <f t="shared" si="118"/>
        <v>0</v>
      </c>
      <c r="BF82" s="167"/>
      <c r="BG82" s="168" t="str">
        <f t="shared" si="119"/>
        <v xml:space="preserve"> </v>
      </c>
      <c r="BH82" s="168">
        <f t="shared" si="120"/>
        <v>0</v>
      </c>
      <c r="BI82" s="168">
        <f t="shared" si="121"/>
        <v>0</v>
      </c>
      <c r="BK82" s="167"/>
      <c r="BL82" s="168" t="str">
        <f t="shared" si="122"/>
        <v xml:space="preserve"> </v>
      </c>
      <c r="BM82" s="168">
        <f t="shared" si="123"/>
        <v>0</v>
      </c>
      <c r="BN82" s="168">
        <f t="shared" si="124"/>
        <v>0</v>
      </c>
    </row>
    <row r="83" spans="1:66" ht="30" hidden="1" x14ac:dyDescent="0.25">
      <c r="A83" t="s">
        <v>69</v>
      </c>
      <c r="B83">
        <v>2</v>
      </c>
      <c r="C83" t="s">
        <v>69</v>
      </c>
      <c r="D83">
        <v>0</v>
      </c>
      <c r="E83">
        <v>1</v>
      </c>
      <c r="F83">
        <v>5</v>
      </c>
      <c r="G83">
        <v>0</v>
      </c>
      <c r="H83">
        <v>0</v>
      </c>
      <c r="I83">
        <v>3</v>
      </c>
      <c r="J83">
        <v>0</v>
      </c>
      <c r="K83">
        <v>0</v>
      </c>
      <c r="L83" s="92" t="s">
        <v>76</v>
      </c>
      <c r="M83" s="93" t="s">
        <v>6</v>
      </c>
      <c r="N83" s="94" t="s">
        <v>6</v>
      </c>
      <c r="O83" s="95" t="s">
        <v>292</v>
      </c>
      <c r="P83" s="96" t="s">
        <v>72</v>
      </c>
      <c r="Q83" s="97" t="s">
        <v>309</v>
      </c>
      <c r="R83" s="98" t="s">
        <v>310</v>
      </c>
      <c r="S83" s="99" t="s">
        <v>145</v>
      </c>
      <c r="T83" s="1"/>
      <c r="U83" s="125">
        <f t="shared" ref="U83:U90" si="129">AP83*$AP$16</f>
        <v>25.615477318377295</v>
      </c>
      <c r="V83" s="101" t="s">
        <v>9</v>
      </c>
      <c r="W83" s="1">
        <f t="shared" si="38"/>
        <v>32.436878928261166</v>
      </c>
      <c r="X83" s="2">
        <f t="shared" si="128"/>
        <v>0</v>
      </c>
      <c r="Y83" s="102" t="s">
        <v>74</v>
      </c>
      <c r="Z83" t="s">
        <v>74</v>
      </c>
      <c r="AA83" s="103">
        <v>180.22</v>
      </c>
      <c r="AB83" s="104">
        <v>0</v>
      </c>
      <c r="AC83" s="105" t="s">
        <v>70</v>
      </c>
      <c r="AD83" t="s">
        <v>70</v>
      </c>
      <c r="AE83" s="57" t="s">
        <v>113</v>
      </c>
      <c r="AF83" s="106">
        <v>6734</v>
      </c>
      <c r="AG83" s="3">
        <v>71.349999999999994</v>
      </c>
      <c r="AH83" s="4">
        <v>0.26290000000000002</v>
      </c>
      <c r="AJ83" s="107"/>
      <c r="AL83" s="108"/>
      <c r="AM83" s="5">
        <v>180.22</v>
      </c>
      <c r="AN83" s="6">
        <v>90.11</v>
      </c>
      <c r="AP83">
        <v>33.28</v>
      </c>
      <c r="AQ83" s="167"/>
      <c r="AR83" s="168" t="str">
        <f t="shared" si="110"/>
        <v xml:space="preserve"> </v>
      </c>
      <c r="AS83" s="168">
        <f t="shared" si="111"/>
        <v>0</v>
      </c>
      <c r="AT83" s="168">
        <f t="shared" si="112"/>
        <v>0</v>
      </c>
      <c r="AU83" s="157"/>
      <c r="AV83" s="167"/>
      <c r="AW83" s="168" t="str">
        <f t="shared" si="113"/>
        <v xml:space="preserve"> </v>
      </c>
      <c r="AX83" s="168">
        <f t="shared" si="114"/>
        <v>0</v>
      </c>
      <c r="AY83" s="168">
        <f t="shared" si="115"/>
        <v>0</v>
      </c>
      <c r="BA83" s="167"/>
      <c r="BB83" s="168" t="str">
        <f t="shared" si="116"/>
        <v xml:space="preserve"> </v>
      </c>
      <c r="BC83" s="168">
        <f t="shared" si="117"/>
        <v>0</v>
      </c>
      <c r="BD83" s="168">
        <f t="shared" si="118"/>
        <v>0</v>
      </c>
      <c r="BF83" s="167"/>
      <c r="BG83" s="168" t="str">
        <f t="shared" si="119"/>
        <v xml:space="preserve"> </v>
      </c>
      <c r="BH83" s="168">
        <f t="shared" si="120"/>
        <v>0</v>
      </c>
      <c r="BI83" s="168">
        <f t="shared" si="121"/>
        <v>0</v>
      </c>
      <c r="BK83" s="167"/>
      <c r="BL83" s="168" t="str">
        <f t="shared" si="122"/>
        <v xml:space="preserve"> </v>
      </c>
      <c r="BM83" s="168">
        <f t="shared" si="123"/>
        <v>0</v>
      </c>
      <c r="BN83" s="168">
        <f t="shared" si="124"/>
        <v>0</v>
      </c>
    </row>
    <row r="84" spans="1:66" hidden="1" x14ac:dyDescent="0.25">
      <c r="A84">
        <v>2</v>
      </c>
      <c r="B84">
        <v>2</v>
      </c>
      <c r="C84">
        <v>2</v>
      </c>
      <c r="D84">
        <v>5</v>
      </c>
      <c r="E84">
        <v>1</v>
      </c>
      <c r="F84">
        <v>4</v>
      </c>
      <c r="G84">
        <v>0</v>
      </c>
      <c r="H84">
        <v>0</v>
      </c>
      <c r="I84">
        <v>0</v>
      </c>
      <c r="J84">
        <v>10</v>
      </c>
      <c r="K84">
        <v>5</v>
      </c>
      <c r="L84" s="92" t="s">
        <v>76</v>
      </c>
      <c r="M84" s="93" t="s">
        <v>3</v>
      </c>
      <c r="N84" s="94" t="s">
        <v>3</v>
      </c>
      <c r="O84" s="95" t="s">
        <v>311</v>
      </c>
      <c r="P84" s="96" t="s">
        <v>72</v>
      </c>
      <c r="Q84" s="97"/>
      <c r="R84" s="98" t="s">
        <v>331</v>
      </c>
      <c r="S84" s="99" t="s">
        <v>71</v>
      </c>
      <c r="T84" s="1"/>
      <c r="U84" s="125">
        <v>0</v>
      </c>
      <c r="V84" s="101" t="s">
        <v>9</v>
      </c>
      <c r="W84" s="1">
        <f t="shared" si="38"/>
        <v>0</v>
      </c>
      <c r="X84" s="2">
        <f>SUM(X85:X90)</f>
        <v>0</v>
      </c>
      <c r="Y84" s="102" t="s">
        <v>74</v>
      </c>
      <c r="Z84" t="s">
        <v>70</v>
      </c>
      <c r="AA84" s="103">
        <v>10216.780000000001</v>
      </c>
      <c r="AB84" s="104">
        <v>0</v>
      </c>
      <c r="AC84" s="105" t="s">
        <v>70</v>
      </c>
      <c r="AD84">
        <v>5</v>
      </c>
      <c r="AE84" s="57" t="b">
        <v>0</v>
      </c>
      <c r="AF84" s="106" t="s">
        <v>73</v>
      </c>
      <c r="AG84" s="3">
        <v>0</v>
      </c>
      <c r="AH84" s="4">
        <v>0.26290000000000002</v>
      </c>
      <c r="AJ84" s="107"/>
      <c r="AL84" s="108"/>
      <c r="AM84" s="5">
        <v>10216.780000000001</v>
      </c>
      <c r="AN84" s="6">
        <v>0</v>
      </c>
      <c r="AP84">
        <v>0</v>
      </c>
      <c r="AQ84" s="169"/>
      <c r="AR84" s="170">
        <f>SUM(AR85:AR90)</f>
        <v>0</v>
      </c>
      <c r="AS84" s="171" t="e">
        <f>AT84/$X84</f>
        <v>#DIV/0!</v>
      </c>
      <c r="AT84" s="170">
        <f>SUM(AT85:AT90)</f>
        <v>0</v>
      </c>
      <c r="AU84" s="157"/>
      <c r="AV84" s="169"/>
      <c r="AW84" s="170">
        <f>SUM(AW85:AW90)</f>
        <v>0</v>
      </c>
      <c r="AX84" s="171" t="e">
        <f>AY84/$X84</f>
        <v>#DIV/0!</v>
      </c>
      <c r="AY84" s="170">
        <f>SUM(AY85:AY90)</f>
        <v>0</v>
      </c>
      <c r="BA84" s="169"/>
      <c r="BB84" s="170">
        <f>SUM(BB85:BB90)</f>
        <v>0</v>
      </c>
      <c r="BC84" s="171" t="e">
        <f>BD84/$X84</f>
        <v>#DIV/0!</v>
      </c>
      <c r="BD84" s="170">
        <f>SUM(BD85:BD90)</f>
        <v>0</v>
      </c>
      <c r="BF84" s="169"/>
      <c r="BG84" s="170">
        <f>SUM(BG85:BG90)</f>
        <v>0</v>
      </c>
      <c r="BH84" s="171" t="e">
        <f>BI84/$X84</f>
        <v>#DIV/0!</v>
      </c>
      <c r="BI84" s="170">
        <f>SUM(BI85:BI90)</f>
        <v>0</v>
      </c>
      <c r="BK84" s="169"/>
      <c r="BL84" s="170">
        <f>SUM(BL85:BL90)</f>
        <v>0</v>
      </c>
      <c r="BM84" s="171" t="e">
        <f>BN84/$X84</f>
        <v>#DIV/0!</v>
      </c>
      <c r="BN84" s="170">
        <f>SUM(BN85:BN90)</f>
        <v>0</v>
      </c>
    </row>
    <row r="85" spans="1:66" ht="30" hidden="1" x14ac:dyDescent="0.25">
      <c r="A85" t="s">
        <v>69</v>
      </c>
      <c r="B85">
        <v>2</v>
      </c>
      <c r="C85" t="s">
        <v>69</v>
      </c>
      <c r="D85">
        <v>0</v>
      </c>
      <c r="E85">
        <v>1</v>
      </c>
      <c r="F85">
        <v>4</v>
      </c>
      <c r="G85">
        <v>0</v>
      </c>
      <c r="H85">
        <v>0</v>
      </c>
      <c r="I85">
        <v>1</v>
      </c>
      <c r="J85">
        <v>0</v>
      </c>
      <c r="K85">
        <v>0</v>
      </c>
      <c r="L85" s="92" t="s">
        <v>76</v>
      </c>
      <c r="M85" s="93" t="s">
        <v>6</v>
      </c>
      <c r="N85" s="94" t="s">
        <v>6</v>
      </c>
      <c r="O85" s="95" t="s">
        <v>312</v>
      </c>
      <c r="P85" s="96" t="s">
        <v>72</v>
      </c>
      <c r="Q85" s="97" t="s">
        <v>318</v>
      </c>
      <c r="R85" s="98" t="s">
        <v>319</v>
      </c>
      <c r="S85" s="99" t="s">
        <v>145</v>
      </c>
      <c r="T85" s="1"/>
      <c r="U85" s="125">
        <f t="shared" si="129"/>
        <v>16.279066865495182</v>
      </c>
      <c r="V85" s="101" t="s">
        <v>9</v>
      </c>
      <c r="W85" s="1">
        <f t="shared" si="38"/>
        <v>20.614182371776547</v>
      </c>
      <c r="X85" s="2">
        <f t="shared" ref="X85:X90" si="130">ROUND(W85*T85,2)</f>
        <v>0</v>
      </c>
      <c r="Y85" s="102" t="s">
        <v>74</v>
      </c>
      <c r="Z85" t="s">
        <v>74</v>
      </c>
      <c r="AA85" s="103">
        <v>134.86000000000001</v>
      </c>
      <c r="AB85" s="104">
        <v>0</v>
      </c>
      <c r="AC85" s="105" t="s">
        <v>70</v>
      </c>
      <c r="AD85" t="s">
        <v>70</v>
      </c>
      <c r="AE85" s="57" t="s">
        <v>104</v>
      </c>
      <c r="AF85" s="106">
        <v>13</v>
      </c>
      <c r="AG85" s="3">
        <v>50.85</v>
      </c>
      <c r="AH85" s="4">
        <v>0.26290000000000002</v>
      </c>
      <c r="AJ85" s="107"/>
      <c r="AL85" s="108"/>
      <c r="AM85" s="5">
        <v>134.86000000000001</v>
      </c>
      <c r="AN85" s="6">
        <v>64.22</v>
      </c>
      <c r="AP85">
        <v>21.15</v>
      </c>
      <c r="AQ85" s="167"/>
      <c r="AR85" s="168" t="str">
        <f t="shared" ref="AR85:AR90" si="131">IF(AQ85*$W85&gt;0,ROUND(AQ85*$W85,2)," ")</f>
        <v xml:space="preserve"> </v>
      </c>
      <c r="AS85" s="168">
        <f t="shared" ref="AS85:AS90" si="132">IF(AQ85&gt;0,AQ85,0)</f>
        <v>0</v>
      </c>
      <c r="AT85" s="168">
        <f t="shared" ref="AT85:AT90" si="133">ROUND(AS85*$W85,2)</f>
        <v>0</v>
      </c>
      <c r="AU85" s="157"/>
      <c r="AV85" s="167"/>
      <c r="AW85" s="168" t="str">
        <f t="shared" ref="AW85:AW90" si="134">IF(AV85*$W85&gt;0,ROUND(AV85*$W85,2)," ")</f>
        <v xml:space="preserve"> </v>
      </c>
      <c r="AX85" s="168">
        <f t="shared" ref="AX85:AX90" si="135">AS85+AV85</f>
        <v>0</v>
      </c>
      <c r="AY85" s="168">
        <f t="shared" ref="AY85:AY90" si="136">ROUND(AX85*$W85,2)</f>
        <v>0</v>
      </c>
      <c r="BA85" s="167"/>
      <c r="BB85" s="168" t="str">
        <f t="shared" ref="BB85:BB90" si="137">IF(BA85*$W85&gt;0,ROUND(BA85*$W85,2)," ")</f>
        <v xml:space="preserve"> </v>
      </c>
      <c r="BC85" s="168">
        <f t="shared" ref="BC85:BC90" si="138">AX85+BA85</f>
        <v>0</v>
      </c>
      <c r="BD85" s="168">
        <f t="shared" ref="BD85:BD90" si="139">ROUND(BC85*$W85,2)</f>
        <v>0</v>
      </c>
      <c r="BF85" s="167"/>
      <c r="BG85" s="168" t="str">
        <f t="shared" ref="BG85:BG90" si="140">IF(BF85*$W85&gt;0,ROUND(BF85*$W85,2)," ")</f>
        <v xml:space="preserve"> </v>
      </c>
      <c r="BH85" s="168">
        <f t="shared" ref="BH85:BH90" si="141">BC85+BF85</f>
        <v>0</v>
      </c>
      <c r="BI85" s="168">
        <f t="shared" ref="BI85:BI90" si="142">ROUND(BH85*$W85,2)</f>
        <v>0</v>
      </c>
      <c r="BK85" s="167"/>
      <c r="BL85" s="168" t="str">
        <f t="shared" ref="BL85:BL90" si="143">IF(BK85*$W85&gt;0,ROUND(BK85*$W85,2)," ")</f>
        <v xml:space="preserve"> </v>
      </c>
      <c r="BM85" s="168">
        <f t="shared" ref="BM85:BM90" si="144">BH85+BK85</f>
        <v>0</v>
      </c>
      <c r="BN85" s="168">
        <f t="shared" ref="BN85:BN90" si="145">ROUND(BM85*$W85,2)</f>
        <v>0</v>
      </c>
    </row>
    <row r="86" spans="1:66" ht="45" hidden="1" x14ac:dyDescent="0.25">
      <c r="A86" t="s">
        <v>69</v>
      </c>
      <c r="B86">
        <v>2</v>
      </c>
      <c r="C86" t="s">
        <v>69</v>
      </c>
      <c r="D86">
        <v>0</v>
      </c>
      <c r="E86">
        <v>1</v>
      </c>
      <c r="F86">
        <v>4</v>
      </c>
      <c r="G86">
        <v>0</v>
      </c>
      <c r="H86">
        <v>0</v>
      </c>
      <c r="I86">
        <v>2</v>
      </c>
      <c r="J86">
        <v>0</v>
      </c>
      <c r="K86">
        <v>0</v>
      </c>
      <c r="L86" s="92" t="s">
        <v>76</v>
      </c>
      <c r="M86" s="93" t="s">
        <v>6</v>
      </c>
      <c r="N86" s="94" t="s">
        <v>6</v>
      </c>
      <c r="O86" s="95" t="s">
        <v>313</v>
      </c>
      <c r="P86" s="96" t="s">
        <v>72</v>
      </c>
      <c r="Q86" s="97" t="s">
        <v>299</v>
      </c>
      <c r="R86" s="98" t="s">
        <v>300</v>
      </c>
      <c r="S86" s="99" t="s">
        <v>92</v>
      </c>
      <c r="T86" s="1"/>
      <c r="U86" s="125">
        <f t="shared" si="129"/>
        <v>2.4784205818862648</v>
      </c>
      <c r="V86" s="101" t="s">
        <v>9</v>
      </c>
      <c r="W86" s="1">
        <f t="shared" si="38"/>
        <v>3.1384239828425771</v>
      </c>
      <c r="X86" s="2">
        <f t="shared" si="130"/>
        <v>0</v>
      </c>
      <c r="Y86" s="102" t="s">
        <v>74</v>
      </c>
      <c r="Z86" t="s">
        <v>74</v>
      </c>
      <c r="AA86" s="103">
        <v>271.58</v>
      </c>
      <c r="AB86" s="104">
        <v>0</v>
      </c>
      <c r="AC86" s="105" t="s">
        <v>70</v>
      </c>
      <c r="AD86" t="s">
        <v>70</v>
      </c>
      <c r="AE86" s="57" t="s">
        <v>105</v>
      </c>
      <c r="AF86" s="106">
        <v>14</v>
      </c>
      <c r="AG86" s="3">
        <v>107.52</v>
      </c>
      <c r="AH86" s="4">
        <v>0.26290000000000002</v>
      </c>
      <c r="AJ86" s="107"/>
      <c r="AL86" s="108"/>
      <c r="AM86" s="5">
        <v>271.58</v>
      </c>
      <c r="AN86" s="6">
        <v>135.79</v>
      </c>
      <c r="AP86">
        <v>3.22</v>
      </c>
      <c r="AQ86" s="167"/>
      <c r="AR86" s="168" t="str">
        <f t="shared" si="131"/>
        <v xml:space="preserve"> </v>
      </c>
      <c r="AS86" s="168">
        <f t="shared" si="132"/>
        <v>0</v>
      </c>
      <c r="AT86" s="168">
        <f t="shared" si="133"/>
        <v>0</v>
      </c>
      <c r="AU86" s="157"/>
      <c r="AV86" s="167"/>
      <c r="AW86" s="168" t="str">
        <f t="shared" si="134"/>
        <v xml:space="preserve"> </v>
      </c>
      <c r="AX86" s="168">
        <f t="shared" si="135"/>
        <v>0</v>
      </c>
      <c r="AY86" s="168">
        <f t="shared" si="136"/>
        <v>0</v>
      </c>
      <c r="BA86" s="167"/>
      <c r="BB86" s="168" t="str">
        <f t="shared" si="137"/>
        <v xml:space="preserve"> </v>
      </c>
      <c r="BC86" s="168">
        <f t="shared" si="138"/>
        <v>0</v>
      </c>
      <c r="BD86" s="168">
        <f t="shared" si="139"/>
        <v>0</v>
      </c>
      <c r="BF86" s="167"/>
      <c r="BG86" s="168" t="str">
        <f t="shared" si="140"/>
        <v xml:space="preserve"> </v>
      </c>
      <c r="BH86" s="168">
        <f t="shared" si="141"/>
        <v>0</v>
      </c>
      <c r="BI86" s="168">
        <f t="shared" si="142"/>
        <v>0</v>
      </c>
      <c r="BK86" s="167"/>
      <c r="BL86" s="168" t="str">
        <f t="shared" si="143"/>
        <v xml:space="preserve"> </v>
      </c>
      <c r="BM86" s="168">
        <f t="shared" si="144"/>
        <v>0</v>
      </c>
      <c r="BN86" s="168">
        <f t="shared" si="145"/>
        <v>0</v>
      </c>
    </row>
    <row r="87" spans="1:66" ht="30" hidden="1" x14ac:dyDescent="0.25">
      <c r="A87" t="s">
        <v>69</v>
      </c>
      <c r="B87">
        <v>2</v>
      </c>
      <c r="C87" t="s">
        <v>69</v>
      </c>
      <c r="D87">
        <v>0</v>
      </c>
      <c r="E87">
        <v>1</v>
      </c>
      <c r="F87">
        <v>4</v>
      </c>
      <c r="G87">
        <v>0</v>
      </c>
      <c r="H87">
        <v>0</v>
      </c>
      <c r="I87">
        <v>3</v>
      </c>
      <c r="J87">
        <v>0</v>
      </c>
      <c r="K87">
        <v>0</v>
      </c>
      <c r="L87" s="92" t="s">
        <v>76</v>
      </c>
      <c r="M87" s="93" t="s">
        <v>6</v>
      </c>
      <c r="N87" s="94" t="s">
        <v>6</v>
      </c>
      <c r="O87" s="95" t="s">
        <v>314</v>
      </c>
      <c r="P87" s="96" t="s">
        <v>72</v>
      </c>
      <c r="Q87" s="97" t="s">
        <v>320</v>
      </c>
      <c r="R87" s="98" t="s">
        <v>321</v>
      </c>
      <c r="S87" s="99" t="s">
        <v>92</v>
      </c>
      <c r="T87" s="1"/>
      <c r="U87" s="125">
        <f t="shared" si="129"/>
        <v>15.432401449322859</v>
      </c>
      <c r="V87" s="101" t="s">
        <v>9</v>
      </c>
      <c r="W87" s="1">
        <f t="shared" si="38"/>
        <v>19.542049955277534</v>
      </c>
      <c r="X87" s="2">
        <f t="shared" si="130"/>
        <v>0</v>
      </c>
      <c r="Y87" s="102" t="s">
        <v>74</v>
      </c>
      <c r="Z87" t="s">
        <v>74</v>
      </c>
      <c r="AA87" s="103">
        <v>9359.4500000000007</v>
      </c>
      <c r="AB87" s="104">
        <v>0</v>
      </c>
      <c r="AC87" s="105" t="s">
        <v>70</v>
      </c>
      <c r="AD87" t="s">
        <v>70</v>
      </c>
      <c r="AE87" s="57" t="s">
        <v>106</v>
      </c>
      <c r="AF87" s="106">
        <v>12</v>
      </c>
      <c r="AG87" s="3">
        <v>740.37</v>
      </c>
      <c r="AH87" s="4">
        <v>0.26290000000000002</v>
      </c>
      <c r="AJ87" s="107"/>
      <c r="AL87" s="108"/>
      <c r="AM87" s="5">
        <v>9359.4500000000007</v>
      </c>
      <c r="AN87" s="6">
        <v>935.01</v>
      </c>
      <c r="AP87">
        <v>20.05</v>
      </c>
      <c r="AQ87" s="167"/>
      <c r="AR87" s="168" t="str">
        <f t="shared" si="131"/>
        <v xml:space="preserve"> </v>
      </c>
      <c r="AS87" s="168">
        <f t="shared" si="132"/>
        <v>0</v>
      </c>
      <c r="AT87" s="168">
        <f t="shared" si="133"/>
        <v>0</v>
      </c>
      <c r="AU87" s="157"/>
      <c r="AV87" s="167"/>
      <c r="AW87" s="168" t="str">
        <f t="shared" si="134"/>
        <v xml:space="preserve"> </v>
      </c>
      <c r="AX87" s="168">
        <f t="shared" si="135"/>
        <v>0</v>
      </c>
      <c r="AY87" s="168">
        <f t="shared" si="136"/>
        <v>0</v>
      </c>
      <c r="BA87" s="167"/>
      <c r="BB87" s="168" t="str">
        <f t="shared" si="137"/>
        <v xml:space="preserve"> </v>
      </c>
      <c r="BC87" s="168">
        <f t="shared" si="138"/>
        <v>0</v>
      </c>
      <c r="BD87" s="168">
        <f t="shared" si="139"/>
        <v>0</v>
      </c>
      <c r="BF87" s="167"/>
      <c r="BG87" s="168" t="str">
        <f t="shared" si="140"/>
        <v xml:space="preserve"> </v>
      </c>
      <c r="BH87" s="168">
        <f t="shared" si="141"/>
        <v>0</v>
      </c>
      <c r="BI87" s="168">
        <f t="shared" si="142"/>
        <v>0</v>
      </c>
      <c r="BK87" s="167"/>
      <c r="BL87" s="168" t="str">
        <f t="shared" si="143"/>
        <v xml:space="preserve"> </v>
      </c>
      <c r="BM87" s="168">
        <f t="shared" si="144"/>
        <v>0</v>
      </c>
      <c r="BN87" s="168">
        <f t="shared" si="145"/>
        <v>0</v>
      </c>
    </row>
    <row r="88" spans="1:66" ht="30" hidden="1" x14ac:dyDescent="0.25">
      <c r="A88" t="s">
        <v>69</v>
      </c>
      <c r="B88">
        <v>2</v>
      </c>
      <c r="C88" t="s">
        <v>69</v>
      </c>
      <c r="D88">
        <v>0</v>
      </c>
      <c r="E88">
        <v>1</v>
      </c>
      <c r="F88">
        <v>4</v>
      </c>
      <c r="G88">
        <v>0</v>
      </c>
      <c r="H88">
        <v>0</v>
      </c>
      <c r="I88">
        <v>2</v>
      </c>
      <c r="J88">
        <v>0</v>
      </c>
      <c r="K88">
        <v>0</v>
      </c>
      <c r="L88" s="92" t="s">
        <v>76</v>
      </c>
      <c r="M88" s="93" t="s">
        <v>6</v>
      </c>
      <c r="N88" s="94" t="s">
        <v>6</v>
      </c>
      <c r="O88" s="95" t="s">
        <v>315</v>
      </c>
      <c r="P88" s="96" t="s">
        <v>72</v>
      </c>
      <c r="Q88" s="97" t="s">
        <v>322</v>
      </c>
      <c r="R88" s="98" t="s">
        <v>323</v>
      </c>
      <c r="S88" s="99" t="s">
        <v>145</v>
      </c>
      <c r="T88" s="1"/>
      <c r="U88" s="125">
        <f t="shared" si="129"/>
        <v>22.659845320102992</v>
      </c>
      <c r="V88" s="101" t="s">
        <v>9</v>
      </c>
      <c r="W88" s="1">
        <f t="shared" si="38"/>
        <v>28.694162128846418</v>
      </c>
      <c r="X88" s="2">
        <f t="shared" si="130"/>
        <v>0</v>
      </c>
      <c r="Y88" s="102" t="s">
        <v>74</v>
      </c>
      <c r="Z88" t="s">
        <v>74</v>
      </c>
      <c r="AA88" s="103">
        <v>271.58</v>
      </c>
      <c r="AB88" s="104">
        <v>0</v>
      </c>
      <c r="AC88" s="105" t="s">
        <v>70</v>
      </c>
      <c r="AD88" t="s">
        <v>70</v>
      </c>
      <c r="AE88" s="57" t="s">
        <v>105</v>
      </c>
      <c r="AF88" s="106">
        <v>14</v>
      </c>
      <c r="AG88" s="3">
        <v>107.52</v>
      </c>
      <c r="AH88" s="4">
        <v>0.26290000000000002</v>
      </c>
      <c r="AJ88" s="107"/>
      <c r="AL88" s="108"/>
      <c r="AM88" s="5">
        <v>271.58</v>
      </c>
      <c r="AN88" s="6">
        <v>135.79</v>
      </c>
      <c r="AP88">
        <v>29.44</v>
      </c>
      <c r="AQ88" s="167"/>
      <c r="AR88" s="168" t="str">
        <f t="shared" si="131"/>
        <v xml:space="preserve"> </v>
      </c>
      <c r="AS88" s="168">
        <f t="shared" si="132"/>
        <v>0</v>
      </c>
      <c r="AT88" s="168">
        <f t="shared" si="133"/>
        <v>0</v>
      </c>
      <c r="AU88" s="157"/>
      <c r="AV88" s="167"/>
      <c r="AW88" s="168" t="str">
        <f t="shared" si="134"/>
        <v xml:space="preserve"> </v>
      </c>
      <c r="AX88" s="168">
        <f t="shared" si="135"/>
        <v>0</v>
      </c>
      <c r="AY88" s="168">
        <f t="shared" si="136"/>
        <v>0</v>
      </c>
      <c r="BA88" s="167"/>
      <c r="BB88" s="168" t="str">
        <f t="shared" si="137"/>
        <v xml:space="preserve"> </v>
      </c>
      <c r="BC88" s="168">
        <f t="shared" si="138"/>
        <v>0</v>
      </c>
      <c r="BD88" s="168">
        <f t="shared" si="139"/>
        <v>0</v>
      </c>
      <c r="BF88" s="167"/>
      <c r="BG88" s="168" t="str">
        <f t="shared" si="140"/>
        <v xml:space="preserve"> </v>
      </c>
      <c r="BH88" s="168">
        <f t="shared" si="141"/>
        <v>0</v>
      </c>
      <c r="BI88" s="168">
        <f t="shared" si="142"/>
        <v>0</v>
      </c>
      <c r="BK88" s="167"/>
      <c r="BL88" s="168" t="str">
        <f t="shared" si="143"/>
        <v xml:space="preserve"> </v>
      </c>
      <c r="BM88" s="168">
        <f t="shared" si="144"/>
        <v>0</v>
      </c>
      <c r="BN88" s="168">
        <f t="shared" si="145"/>
        <v>0</v>
      </c>
    </row>
    <row r="89" spans="1:66" ht="30" hidden="1" x14ac:dyDescent="0.25">
      <c r="A89" t="s">
        <v>69</v>
      </c>
      <c r="B89">
        <v>2</v>
      </c>
      <c r="C89" t="s">
        <v>69</v>
      </c>
      <c r="D89">
        <v>0</v>
      </c>
      <c r="E89">
        <v>1</v>
      </c>
      <c r="F89">
        <v>4</v>
      </c>
      <c r="G89">
        <v>0</v>
      </c>
      <c r="H89">
        <v>0</v>
      </c>
      <c r="I89">
        <v>3</v>
      </c>
      <c r="J89">
        <v>0</v>
      </c>
      <c r="K89">
        <v>0</v>
      </c>
      <c r="L89" s="92" t="s">
        <v>76</v>
      </c>
      <c r="M89" s="93" t="s">
        <v>6</v>
      </c>
      <c r="N89" s="94" t="s">
        <v>6</v>
      </c>
      <c r="O89" s="95" t="s">
        <v>316</v>
      </c>
      <c r="P89" s="96" t="s">
        <v>72</v>
      </c>
      <c r="Q89" s="97" t="s">
        <v>324</v>
      </c>
      <c r="R89" s="98" t="s">
        <v>325</v>
      </c>
      <c r="S89" s="99" t="s">
        <v>145</v>
      </c>
      <c r="T89" s="1"/>
      <c r="U89" s="125">
        <f t="shared" si="129"/>
        <v>41.371151017511401</v>
      </c>
      <c r="V89" s="101" t="s">
        <v>9</v>
      </c>
      <c r="W89" s="1">
        <f t="shared" si="38"/>
        <v>52.388288533474686</v>
      </c>
      <c r="X89" s="2">
        <f t="shared" si="130"/>
        <v>0</v>
      </c>
      <c r="Y89" s="102" t="s">
        <v>74</v>
      </c>
      <c r="Z89" t="s">
        <v>74</v>
      </c>
      <c r="AA89" s="103">
        <v>9359.4500000000007</v>
      </c>
      <c r="AB89" s="104">
        <v>0</v>
      </c>
      <c r="AC89" s="105" t="s">
        <v>70</v>
      </c>
      <c r="AD89" t="s">
        <v>70</v>
      </c>
      <c r="AE89" s="57" t="s">
        <v>106</v>
      </c>
      <c r="AF89" s="106">
        <v>12</v>
      </c>
      <c r="AG89" s="3">
        <v>740.37</v>
      </c>
      <c r="AH89" s="4">
        <v>0.26290000000000002</v>
      </c>
      <c r="AJ89" s="107"/>
      <c r="AL89" s="108"/>
      <c r="AM89" s="5">
        <v>9359.4500000000007</v>
      </c>
      <c r="AN89" s="6">
        <v>935.01</v>
      </c>
      <c r="AP89">
        <v>53.75</v>
      </c>
      <c r="AQ89" s="167"/>
      <c r="AR89" s="168" t="str">
        <f t="shared" si="131"/>
        <v xml:space="preserve"> </v>
      </c>
      <c r="AS89" s="168">
        <f t="shared" si="132"/>
        <v>0</v>
      </c>
      <c r="AT89" s="168">
        <f t="shared" si="133"/>
        <v>0</v>
      </c>
      <c r="AU89" s="157"/>
      <c r="AV89" s="167"/>
      <c r="AW89" s="168" t="str">
        <f t="shared" si="134"/>
        <v xml:space="preserve"> </v>
      </c>
      <c r="AX89" s="168">
        <f t="shared" si="135"/>
        <v>0</v>
      </c>
      <c r="AY89" s="168">
        <f t="shared" si="136"/>
        <v>0</v>
      </c>
      <c r="BA89" s="167"/>
      <c r="BB89" s="168" t="str">
        <f t="shared" si="137"/>
        <v xml:space="preserve"> </v>
      </c>
      <c r="BC89" s="168">
        <f t="shared" si="138"/>
        <v>0</v>
      </c>
      <c r="BD89" s="168">
        <f t="shared" si="139"/>
        <v>0</v>
      </c>
      <c r="BF89" s="167"/>
      <c r="BG89" s="168" t="str">
        <f t="shared" si="140"/>
        <v xml:space="preserve"> </v>
      </c>
      <c r="BH89" s="168">
        <f t="shared" si="141"/>
        <v>0</v>
      </c>
      <c r="BI89" s="168">
        <f t="shared" si="142"/>
        <v>0</v>
      </c>
      <c r="BK89" s="167"/>
      <c r="BL89" s="168" t="str">
        <f t="shared" si="143"/>
        <v xml:space="preserve"> </v>
      </c>
      <c r="BM89" s="168">
        <f t="shared" si="144"/>
        <v>0</v>
      </c>
      <c r="BN89" s="168">
        <f t="shared" si="145"/>
        <v>0</v>
      </c>
    </row>
    <row r="90" spans="1:66" ht="30" hidden="1" x14ac:dyDescent="0.25">
      <c r="A90" t="s">
        <v>69</v>
      </c>
      <c r="B90">
        <v>2</v>
      </c>
      <c r="C90" t="s">
        <v>69</v>
      </c>
      <c r="D90">
        <v>0</v>
      </c>
      <c r="E90">
        <v>1</v>
      </c>
      <c r="F90">
        <v>4</v>
      </c>
      <c r="G90">
        <v>0</v>
      </c>
      <c r="H90">
        <v>0</v>
      </c>
      <c r="I90">
        <v>4</v>
      </c>
      <c r="J90">
        <v>0</v>
      </c>
      <c r="K90">
        <v>0</v>
      </c>
      <c r="L90" s="92" t="s">
        <v>76</v>
      </c>
      <c r="M90" s="93" t="s">
        <v>6</v>
      </c>
      <c r="N90" s="94" t="s">
        <v>6</v>
      </c>
      <c r="O90" s="95" t="s">
        <v>317</v>
      </c>
      <c r="P90" s="96" t="s">
        <v>72</v>
      </c>
      <c r="Q90" s="97" t="s">
        <v>326</v>
      </c>
      <c r="R90" s="98" t="s">
        <v>327</v>
      </c>
      <c r="S90" s="99" t="s">
        <v>145</v>
      </c>
      <c r="T90" s="1"/>
      <c r="U90" s="125">
        <f t="shared" si="129"/>
        <v>17.541368031424835</v>
      </c>
      <c r="V90" s="101" t="s">
        <v>9</v>
      </c>
      <c r="W90" s="1">
        <f t="shared" si="38"/>
        <v>22.212634338193268</v>
      </c>
      <c r="X90" s="2">
        <f t="shared" si="130"/>
        <v>0</v>
      </c>
      <c r="Y90" s="102" t="s">
        <v>74</v>
      </c>
      <c r="Z90" t="s">
        <v>74</v>
      </c>
      <c r="AA90" s="103">
        <v>450.89</v>
      </c>
      <c r="AB90" s="104">
        <v>0</v>
      </c>
      <c r="AC90" s="105" t="s">
        <v>70</v>
      </c>
      <c r="AD90" t="s">
        <v>70</v>
      </c>
      <c r="AE90" s="57" t="s">
        <v>107</v>
      </c>
      <c r="AF90" s="106">
        <v>6720</v>
      </c>
      <c r="AG90" s="3">
        <v>140.01</v>
      </c>
      <c r="AH90" s="4">
        <v>0.26290000000000002</v>
      </c>
      <c r="AJ90" s="107"/>
      <c r="AL90" s="108"/>
      <c r="AM90" s="5">
        <v>450.89</v>
      </c>
      <c r="AN90" s="6">
        <v>176.82</v>
      </c>
      <c r="AP90">
        <v>22.79</v>
      </c>
      <c r="AQ90" s="167"/>
      <c r="AR90" s="168" t="str">
        <f t="shared" si="131"/>
        <v xml:space="preserve"> </v>
      </c>
      <c r="AS90" s="168">
        <f t="shared" si="132"/>
        <v>0</v>
      </c>
      <c r="AT90" s="168">
        <f t="shared" si="133"/>
        <v>0</v>
      </c>
      <c r="AU90" s="157"/>
      <c r="AV90" s="167"/>
      <c r="AW90" s="168" t="str">
        <f t="shared" si="134"/>
        <v xml:space="preserve"> </v>
      </c>
      <c r="AX90" s="168">
        <f t="shared" si="135"/>
        <v>0</v>
      </c>
      <c r="AY90" s="168">
        <f t="shared" si="136"/>
        <v>0</v>
      </c>
      <c r="BA90" s="167"/>
      <c r="BB90" s="168" t="str">
        <f t="shared" si="137"/>
        <v xml:space="preserve"> </v>
      </c>
      <c r="BC90" s="168">
        <f t="shared" si="138"/>
        <v>0</v>
      </c>
      <c r="BD90" s="168">
        <f t="shared" si="139"/>
        <v>0</v>
      </c>
      <c r="BF90" s="167"/>
      <c r="BG90" s="168" t="str">
        <f t="shared" si="140"/>
        <v xml:space="preserve"> </v>
      </c>
      <c r="BH90" s="168">
        <f t="shared" si="141"/>
        <v>0</v>
      </c>
      <c r="BI90" s="168">
        <f t="shared" si="142"/>
        <v>0</v>
      </c>
      <c r="BK90" s="167"/>
      <c r="BL90" s="168" t="str">
        <f t="shared" si="143"/>
        <v xml:space="preserve"> </v>
      </c>
      <c r="BM90" s="168">
        <f t="shared" si="144"/>
        <v>0</v>
      </c>
      <c r="BN90" s="168">
        <f t="shared" si="145"/>
        <v>0</v>
      </c>
    </row>
    <row r="91" spans="1:66" ht="5.0999999999999996" customHeight="1" thickBot="1" x14ac:dyDescent="0.3">
      <c r="A91">
        <v>-1</v>
      </c>
      <c r="C91">
        <v>-1</v>
      </c>
      <c r="E91">
        <v>0</v>
      </c>
      <c r="F91">
        <v>0</v>
      </c>
      <c r="G91">
        <v>0</v>
      </c>
      <c r="H91">
        <v>0</v>
      </c>
      <c r="I91">
        <v>0</v>
      </c>
      <c r="L91" s="92" t="s">
        <v>76</v>
      </c>
      <c r="M91" s="111"/>
      <c r="N91" s="112"/>
      <c r="O91" s="111"/>
      <c r="P91" s="113"/>
      <c r="Q91" s="113"/>
      <c r="R91" s="113"/>
      <c r="S91" s="113"/>
      <c r="T91" s="113"/>
      <c r="U91" s="113"/>
      <c r="V91" s="113"/>
      <c r="W91" s="113"/>
      <c r="X91" s="112"/>
      <c r="AG91" s="114"/>
      <c r="AH91" s="115"/>
      <c r="AJ91" s="116"/>
      <c r="AL91" s="114"/>
      <c r="AM91" s="117"/>
      <c r="AN91" s="115"/>
      <c r="AQ91" s="113"/>
      <c r="AR91" s="113"/>
      <c r="AS91" s="113"/>
      <c r="AT91" s="112"/>
      <c r="AV91" s="113"/>
      <c r="AW91" s="113"/>
      <c r="AX91" s="113"/>
      <c r="AY91" s="112"/>
      <c r="BA91" s="113"/>
      <c r="BB91" s="113"/>
      <c r="BC91" s="113"/>
      <c r="BD91" s="112"/>
      <c r="BF91" s="113"/>
      <c r="BG91" s="113"/>
      <c r="BH91" s="113"/>
      <c r="BI91" s="112"/>
      <c r="BK91" s="113"/>
      <c r="BL91" s="113"/>
      <c r="BM91" s="113"/>
      <c r="BN91" s="112"/>
    </row>
    <row r="92" spans="1:66" ht="15.75" thickBot="1" x14ac:dyDescent="0.3">
      <c r="AQ92" s="207" t="s">
        <v>340</v>
      </c>
      <c r="AR92" s="208"/>
      <c r="AS92" s="207" t="s">
        <v>341</v>
      </c>
      <c r="AT92" s="208"/>
      <c r="AV92" s="207" t="s">
        <v>340</v>
      </c>
      <c r="AW92" s="208"/>
      <c r="AX92" s="209" t="s">
        <v>341</v>
      </c>
      <c r="AY92" s="208"/>
      <c r="BA92" s="207" t="s">
        <v>340</v>
      </c>
      <c r="BB92" s="208"/>
      <c r="BC92" s="209" t="s">
        <v>341</v>
      </c>
      <c r="BD92" s="208"/>
      <c r="BF92" s="207" t="s">
        <v>340</v>
      </c>
      <c r="BG92" s="208"/>
      <c r="BH92" s="209" t="s">
        <v>341</v>
      </c>
      <c r="BI92" s="208"/>
      <c r="BK92" s="207" t="s">
        <v>340</v>
      </c>
      <c r="BL92" s="208"/>
      <c r="BM92" s="209" t="s">
        <v>341</v>
      </c>
      <c r="BN92" s="208"/>
    </row>
    <row r="93" spans="1:66" ht="15.75" thickBot="1" x14ac:dyDescent="0.3">
      <c r="AQ93" s="172">
        <f>AQ94/($X$15)</f>
        <v>0</v>
      </c>
      <c r="AR93" s="165" t="s">
        <v>345</v>
      </c>
      <c r="AS93" s="165" t="s">
        <v>346</v>
      </c>
      <c r="AT93" s="172">
        <f>AS94/($X$15)</f>
        <v>0</v>
      </c>
      <c r="AV93" s="172">
        <f>AV94/($X$15)</f>
        <v>0</v>
      </c>
      <c r="AW93" s="165" t="s">
        <v>345</v>
      </c>
      <c r="AX93" s="165" t="s">
        <v>346</v>
      </c>
      <c r="AY93" s="172">
        <f>AX94/($X$15)</f>
        <v>0</v>
      </c>
      <c r="BA93" s="172">
        <f>BA94/($X$15)</f>
        <v>0</v>
      </c>
      <c r="BB93" s="165" t="s">
        <v>345</v>
      </c>
      <c r="BC93" s="165" t="s">
        <v>346</v>
      </c>
      <c r="BD93" s="172">
        <f>BC94/($X$15)</f>
        <v>0</v>
      </c>
      <c r="BF93" s="172">
        <f>BF94/($X$15)</f>
        <v>0</v>
      </c>
      <c r="BG93" s="165" t="s">
        <v>345</v>
      </c>
      <c r="BH93" s="165" t="s">
        <v>346</v>
      </c>
      <c r="BI93" s="172">
        <f>BH94/($X$15)</f>
        <v>0</v>
      </c>
      <c r="BK93" s="172">
        <f>BK94/($X$15)</f>
        <v>0</v>
      </c>
      <c r="BL93" s="165" t="s">
        <v>345</v>
      </c>
      <c r="BM93" s="165" t="s">
        <v>346</v>
      </c>
      <c r="BN93" s="172">
        <f>BM94/($X$15)</f>
        <v>0</v>
      </c>
    </row>
    <row r="94" spans="1:66" ht="15.75" thickBot="1" x14ac:dyDescent="0.3">
      <c r="AQ94" s="210">
        <f>AR17+AR27+AR36+AR46+AR53+AR60+AR84</f>
        <v>0</v>
      </c>
      <c r="AR94" s="211"/>
      <c r="AS94" s="210">
        <f>AT17+AT27+AT36+AT46+AT53+AT60+AT84</f>
        <v>0</v>
      </c>
      <c r="AT94" s="211"/>
      <c r="AV94" s="210">
        <f t="shared" ref="AV94" si="146">AW17+AW27+AW36+AW46+AW53+AW60+AW84</f>
        <v>0</v>
      </c>
      <c r="AW94" s="211"/>
      <c r="AX94" s="210">
        <f t="shared" ref="AX94" si="147">AY17+AY27+AY36+AY46+AY53+AY60+AY84</f>
        <v>0</v>
      </c>
      <c r="AY94" s="211"/>
      <c r="BA94" s="210">
        <f t="shared" ref="BA94" si="148">BB17+BB27+BB36+BB46+BB53+BB60+BB84</f>
        <v>0</v>
      </c>
      <c r="BB94" s="211"/>
      <c r="BC94" s="210">
        <f t="shared" ref="BC94" si="149">BD17+BD27+BD36+BD46+BD53+BD60+BD84</f>
        <v>0</v>
      </c>
      <c r="BD94" s="211"/>
      <c r="BF94" s="210">
        <f t="shared" ref="BF94" si="150">BG17+BG27+BG36+BG46+BG53+BG60+BG84</f>
        <v>0</v>
      </c>
      <c r="BG94" s="211"/>
      <c r="BH94" s="210">
        <f t="shared" ref="BH94" si="151">BI17+BI27+BI36+BI46+BI53+BI60+BI84</f>
        <v>0</v>
      </c>
      <c r="BI94" s="211"/>
      <c r="BK94" s="210">
        <f t="shared" ref="BK94" si="152">BL17+BL27+BL36+BL46+BL53+BL60+BL84</f>
        <v>0</v>
      </c>
      <c r="BL94" s="211"/>
      <c r="BM94" s="210">
        <f t="shared" ref="BM94" si="153">BN17+BN27+BN36+BN46+BN53+BN60+BN84</f>
        <v>0</v>
      </c>
      <c r="BN94" s="211"/>
    </row>
    <row r="95" spans="1:66" ht="53.25" customHeight="1" x14ac:dyDescent="0.25">
      <c r="O95" s="195"/>
      <c r="P95" s="195"/>
      <c r="Q95" s="195"/>
      <c r="S95" s="118"/>
      <c r="T95" s="118"/>
      <c r="U95" s="118"/>
      <c r="V95" s="118"/>
      <c r="W95" s="119"/>
    </row>
    <row r="96" spans="1:66" x14ac:dyDescent="0.25">
      <c r="O96" s="120"/>
      <c r="S96" s="121"/>
      <c r="T96" s="121"/>
      <c r="U96" s="121"/>
      <c r="V96" s="121"/>
    </row>
    <row r="97" spans="15:23" hidden="1" x14ac:dyDescent="0.25">
      <c r="S97" s="63"/>
      <c r="T97" s="197"/>
      <c r="U97" s="197"/>
      <c r="V97" s="197"/>
      <c r="W97" s="197"/>
    </row>
    <row r="98" spans="15:23" hidden="1" x14ac:dyDescent="0.25">
      <c r="O98" s="186"/>
      <c r="P98" s="186"/>
      <c r="Q98" s="186"/>
      <c r="S98" s="63"/>
      <c r="T98" s="197"/>
      <c r="U98" s="197"/>
      <c r="V98" s="197"/>
      <c r="W98" s="197"/>
    </row>
    <row r="99" spans="15:23" hidden="1" x14ac:dyDescent="0.25">
      <c r="O99" s="122"/>
      <c r="P99" s="123"/>
      <c r="Q99" s="123"/>
      <c r="S99" s="63"/>
      <c r="T99" s="173"/>
      <c r="U99" s="174"/>
      <c r="V99" s="174"/>
    </row>
    <row r="100" spans="15:23" hidden="1" x14ac:dyDescent="0.25"/>
    <row r="101" spans="15:23" hidden="1" x14ac:dyDescent="0.25"/>
    <row r="102" spans="15:23" x14ac:dyDescent="0.25">
      <c r="O102" t="s">
        <v>347</v>
      </c>
      <c r="S102" t="s">
        <v>115</v>
      </c>
    </row>
    <row r="103" spans="15:23" x14ac:dyDescent="0.25">
      <c r="O103" t="s">
        <v>116</v>
      </c>
      <c r="P103" t="s">
        <v>348</v>
      </c>
      <c r="S103" t="s">
        <v>116</v>
      </c>
      <c r="T103" t="s">
        <v>350</v>
      </c>
    </row>
    <row r="104" spans="15:23" x14ac:dyDescent="0.25">
      <c r="O104" t="s">
        <v>117</v>
      </c>
      <c r="P104" t="s">
        <v>349</v>
      </c>
      <c r="S104" t="s">
        <v>117</v>
      </c>
      <c r="T104" t="s">
        <v>351</v>
      </c>
    </row>
  </sheetData>
  <mergeCells count="67">
    <mergeCell ref="BC94:BD94"/>
    <mergeCell ref="BF94:BG94"/>
    <mergeCell ref="BH94:BI94"/>
    <mergeCell ref="BK94:BL94"/>
    <mergeCell ref="BM94:BN94"/>
    <mergeCell ref="AQ94:AR94"/>
    <mergeCell ref="AS94:AT94"/>
    <mergeCell ref="AV94:AW94"/>
    <mergeCell ref="AX94:AY94"/>
    <mergeCell ref="BA94:BB94"/>
    <mergeCell ref="BC92:BD92"/>
    <mergeCell ref="BF92:BG92"/>
    <mergeCell ref="BH92:BI92"/>
    <mergeCell ref="BK92:BL92"/>
    <mergeCell ref="BM92:BN92"/>
    <mergeCell ref="AQ92:AR92"/>
    <mergeCell ref="AS92:AT92"/>
    <mergeCell ref="AV92:AW92"/>
    <mergeCell ref="AX92:AY92"/>
    <mergeCell ref="BA92:BB92"/>
    <mergeCell ref="AW12:AY12"/>
    <mergeCell ref="BB12:BD12"/>
    <mergeCell ref="BG12:BI12"/>
    <mergeCell ref="BL12:BN12"/>
    <mergeCell ref="AQ13:AR13"/>
    <mergeCell ref="AS13:AT13"/>
    <mergeCell ref="AV13:AW13"/>
    <mergeCell ref="AX13:AY13"/>
    <mergeCell ref="BA13:BB13"/>
    <mergeCell ref="BC13:BD13"/>
    <mergeCell ref="BF13:BG13"/>
    <mergeCell ref="BH13:BI13"/>
    <mergeCell ref="BK13:BL13"/>
    <mergeCell ref="BM13:BN13"/>
    <mergeCell ref="AR11:AT11"/>
    <mergeCell ref="AW11:AY11"/>
    <mergeCell ref="BB11:BD11"/>
    <mergeCell ref="BG11:BI11"/>
    <mergeCell ref="BL11:BN11"/>
    <mergeCell ref="AQ9:AT9"/>
    <mergeCell ref="AV9:AY9"/>
    <mergeCell ref="BA9:BD9"/>
    <mergeCell ref="BF9:BI9"/>
    <mergeCell ref="BK9:BN9"/>
    <mergeCell ref="O98:Q98"/>
    <mergeCell ref="S1:X5"/>
    <mergeCell ref="Q4:R4"/>
    <mergeCell ref="Q5:R5"/>
    <mergeCell ref="O15:R15"/>
    <mergeCell ref="O95:Q95"/>
    <mergeCell ref="O4:P4"/>
    <mergeCell ref="O5:P5"/>
    <mergeCell ref="T98:W98"/>
    <mergeCell ref="T97:W97"/>
    <mergeCell ref="F8:K8"/>
    <mergeCell ref="L8:L12"/>
    <mergeCell ref="O8:P8"/>
    <mergeCell ref="S8:U8"/>
    <mergeCell ref="Y8:Y12"/>
    <mergeCell ref="F9:K9"/>
    <mergeCell ref="AE5:AF5"/>
    <mergeCell ref="O7:P7"/>
    <mergeCell ref="S7:U7"/>
    <mergeCell ref="AJ7:AJ11"/>
    <mergeCell ref="AL7:AL11"/>
    <mergeCell ref="Z8:Z12"/>
    <mergeCell ref="AA12:AB12"/>
  </mergeCells>
  <phoneticPr fontId="30" type="noConversion"/>
  <conditionalFormatting sqref="M14 M16:M90">
    <cfRule type="cellIs" dxfId="61" priority="121" stopIfTrue="1" operator="notEqual">
      <formula>$N14</formula>
    </cfRule>
  </conditionalFormatting>
  <conditionalFormatting sqref="N14:O14 R14 W14:X14 N16:O90 R16:R90 W16:X90">
    <cfRule type="expression" dxfId="60" priority="122" stopIfTrue="1">
      <formula>$C14=1</formula>
    </cfRule>
    <cfRule type="expression" dxfId="59" priority="123" stopIfTrue="1">
      <formula>OR($C14=0,$C14=2,$C14=3,$C14=4)</formula>
    </cfRule>
  </conditionalFormatting>
  <conditionalFormatting sqref="O8:P8">
    <cfRule type="expression" dxfId="58" priority="138" stopIfTrue="1">
      <formula>ISERROR(INDIRECT($F$9))</formula>
    </cfRule>
  </conditionalFormatting>
  <conditionalFormatting sqref="P14:Q14 S14:T14 Y14 AG14:AH14">
    <cfRule type="expression" dxfId="57" priority="127" stopIfTrue="1">
      <formula>$C14=1</formula>
    </cfRule>
    <cfRule type="expression" dxfId="56" priority="128" stopIfTrue="1">
      <formula>OR($C14=0,$C14=2,$C14=3,$C14=4)</formula>
    </cfRule>
  </conditionalFormatting>
  <conditionalFormatting sqref="P16:Q90 S16:T90 Y16:Y90 AG16:AH90">
    <cfRule type="expression" dxfId="55" priority="7" stopIfTrue="1">
      <formula>$C16=1</formula>
    </cfRule>
  </conditionalFormatting>
  <conditionalFormatting sqref="P16:Q90 S16:V90 Y16:Y90 AG16:AH90">
    <cfRule type="expression" dxfId="54" priority="8" stopIfTrue="1">
      <formula>OR($C16=0,$C16=2,$C16=3,$C16=4)</formula>
    </cfRule>
  </conditionalFormatting>
  <conditionalFormatting sqref="S7:V8">
    <cfRule type="expression" dxfId="53" priority="139" stopIfTrue="1">
      <formula>TIPOORCAMENTO="Proposto"</formula>
    </cfRule>
  </conditionalFormatting>
  <conditionalFormatting sqref="S9:V9">
    <cfRule type="expression" dxfId="52" priority="120" stopIfTrue="1">
      <formula>TIPOORCAMENTO="Proposto"</formula>
    </cfRule>
  </conditionalFormatting>
  <conditionalFormatting sqref="U14:V14">
    <cfRule type="expression" dxfId="51" priority="124" stopIfTrue="1">
      <formula>$C14=1</formula>
    </cfRule>
    <cfRule type="expression" dxfId="50" priority="125" stopIfTrue="1">
      <formula>OR($C14=0,$C14=2,$C14=3,$C14=4)</formula>
    </cfRule>
    <cfRule type="expression" dxfId="49" priority="126" stopIfTrue="1">
      <formula>AND(TIPOORCAMENTO="Licitado",$C14&lt;&gt;"L",$C14&lt;&gt;-1)</formula>
    </cfRule>
  </conditionalFormatting>
  <conditionalFormatting sqref="U16:V90">
    <cfRule type="expression" dxfId="48" priority="4" stopIfTrue="1">
      <formula>$C16=1</formula>
    </cfRule>
    <cfRule type="expression" dxfId="47" priority="40" stopIfTrue="1">
      <formula>AND(TIPOORCAMENTO="Licitado",$C16&lt;&gt;"L",$C16&lt;&gt;-1)</formula>
    </cfRule>
  </conditionalFormatting>
  <conditionalFormatting sqref="AJ7:AJ91">
    <cfRule type="expression" dxfId="46" priority="9" stopIfTrue="1">
      <formula>OR(ACOMPANHAMENTO&lt;&gt;"BM",TIPOORCAMENTO="Licitado")</formula>
    </cfRule>
    <cfRule type="expression" dxfId="45" priority="10" stopIfTrue="1">
      <formula>$C7=1</formula>
    </cfRule>
    <cfRule type="expression" dxfId="44" priority="11" stopIfTrue="1">
      <formula>OR(AND(ISNUMBER($C7),$C7=0),$C7=2,$C7=3,$C7=4)</formula>
    </cfRule>
  </conditionalFormatting>
  <conditionalFormatting sqref="AL7:AL91">
    <cfRule type="expression" dxfId="43" priority="13" stopIfTrue="1">
      <formula>$C7=1</formula>
    </cfRule>
    <cfRule type="expression" dxfId="42" priority="14" stopIfTrue="1">
      <formula>OR(AND(ISNUMBER($C7),$C7=0),$C7=2,$C7=3,$C7=4)</formula>
    </cfRule>
  </conditionalFormatting>
  <conditionalFormatting sqref="AL7:AN91">
    <cfRule type="expression" dxfId="41" priority="12" stopIfTrue="1">
      <formula>TIPOORCAMENTO="PROPOSTO"</formula>
    </cfRule>
  </conditionalFormatting>
  <conditionalFormatting sqref="AM7:AN91">
    <cfRule type="expression" dxfId="40" priority="16" stopIfTrue="1">
      <formula>$C7=1</formula>
    </cfRule>
    <cfRule type="expression" dxfId="39" priority="17" stopIfTrue="1">
      <formula>OR(AND(ISNUMBER($C7),$C7=0),$C7=2,$C7=3,$C7=4)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2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9F2-AE3D-4F56-94A1-11FAD917919D}">
  <sheetPr>
    <pageSetUpPr fitToPage="1"/>
  </sheetPr>
  <dimension ref="A1:W49"/>
  <sheetViews>
    <sheetView workbookViewId="0">
      <selection activeCell="E55" sqref="E55"/>
    </sheetView>
  </sheetViews>
  <sheetFormatPr defaultRowHeight="15" x14ac:dyDescent="0.25"/>
  <cols>
    <col min="1" max="1" width="7.140625" customWidth="1"/>
    <col min="2" max="2" width="14.5703125" customWidth="1"/>
    <col min="3" max="3" width="12" customWidth="1"/>
    <col min="4" max="4" width="11" customWidth="1"/>
    <col min="5" max="5" width="11.42578125" customWidth="1"/>
    <col min="6" max="6" width="10.7109375" customWidth="1"/>
    <col min="7" max="13" width="11" customWidth="1"/>
    <col min="14" max="18" width="11" hidden="1" customWidth="1"/>
    <col min="19" max="19" width="10.5703125" bestFit="1" customWidth="1"/>
    <col min="21" max="21" width="15.5703125" customWidth="1"/>
  </cols>
  <sheetData>
    <row r="1" spans="1:18" x14ac:dyDescent="0.25">
      <c r="E1" s="213" t="s">
        <v>119</v>
      </c>
      <c r="F1" s="213"/>
      <c r="G1" s="213"/>
      <c r="H1" s="213"/>
    </row>
    <row r="2" spans="1:18" x14ac:dyDescent="0.25">
      <c r="I2" s="188" t="s">
        <v>333</v>
      </c>
      <c r="J2" s="188"/>
      <c r="K2" s="188"/>
    </row>
    <row r="3" spans="1:18" x14ac:dyDescent="0.25">
      <c r="D3" s="223" t="str">
        <f>ORÇAMENTO!Q5</f>
        <v>CARD CONSTRUÇÕES E MANUTENÇÃO ELÉTRICA LTDA</v>
      </c>
      <c r="E3" s="223"/>
      <c r="F3" s="223"/>
      <c r="G3" s="223"/>
      <c r="H3" s="223"/>
      <c r="I3" s="188"/>
      <c r="J3" s="188"/>
      <c r="K3" s="188"/>
    </row>
    <row r="4" spans="1:18" x14ac:dyDescent="0.25">
      <c r="D4" s="126" t="s">
        <v>120</v>
      </c>
      <c r="E4" s="214" t="str">
        <f>ORÇAMENTO!O5</f>
        <v>33.087.101/0001-09</v>
      </c>
      <c r="F4" s="214"/>
      <c r="G4" s="214"/>
      <c r="H4" s="214"/>
      <c r="I4" s="188"/>
      <c r="J4" s="188"/>
      <c r="K4" s="188"/>
    </row>
    <row r="5" spans="1:18" x14ac:dyDescent="0.25">
      <c r="I5" s="188"/>
      <c r="J5" s="188"/>
      <c r="K5" s="188"/>
    </row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x14ac:dyDescent="0.25">
      <c r="A12" s="215" t="s">
        <v>50</v>
      </c>
      <c r="B12" s="216" t="s">
        <v>53</v>
      </c>
      <c r="C12" s="127"/>
      <c r="D12" s="127"/>
      <c r="E12" s="217" t="s">
        <v>121</v>
      </c>
      <c r="F12" s="218" t="s">
        <v>122</v>
      </c>
      <c r="G12" s="128">
        <v>1</v>
      </c>
      <c r="H12" s="128">
        <v>2</v>
      </c>
      <c r="I12" s="128">
        <v>3</v>
      </c>
      <c r="J12" s="128">
        <v>4</v>
      </c>
      <c r="K12" s="128">
        <v>5</v>
      </c>
      <c r="L12" s="128">
        <v>6</v>
      </c>
      <c r="M12" s="128">
        <v>7</v>
      </c>
      <c r="N12" s="128">
        <v>8</v>
      </c>
      <c r="O12" s="128">
        <v>9</v>
      </c>
      <c r="P12" s="128">
        <v>10</v>
      </c>
      <c r="Q12" s="128">
        <v>11</v>
      </c>
      <c r="R12" s="129">
        <v>12</v>
      </c>
    </row>
    <row r="13" spans="1:18" x14ac:dyDescent="0.25">
      <c r="A13" s="215"/>
      <c r="B13" s="216"/>
      <c r="C13" s="130"/>
      <c r="D13" s="130"/>
      <c r="E13" s="217"/>
      <c r="F13" s="218"/>
      <c r="G13" s="131"/>
      <c r="H13" s="131"/>
      <c r="I13" s="131"/>
      <c r="J13" s="131"/>
      <c r="K13" s="131"/>
      <c r="L13" s="131"/>
      <c r="M13" s="131"/>
      <c r="N13" s="131">
        <v>45383</v>
      </c>
      <c r="O13" s="131">
        <v>45413</v>
      </c>
      <c r="P13" s="131">
        <v>45444</v>
      </c>
      <c r="Q13" s="131">
        <v>45474</v>
      </c>
      <c r="R13" s="132">
        <v>45505</v>
      </c>
    </row>
    <row r="14" spans="1:18" x14ac:dyDescent="0.25">
      <c r="A14" s="133" t="s">
        <v>77</v>
      </c>
      <c r="B14" s="134" t="str">
        <f>ORÇAMENTO!R8</f>
        <v>REFORMA ESCOLA IRMÃ NELI</v>
      </c>
      <c r="C14" s="134"/>
      <c r="D14" s="134"/>
      <c r="E14" s="18">
        <f>ORÇAMENTO!X16</f>
        <v>74939.28</v>
      </c>
      <c r="F14" s="19" t="s">
        <v>123</v>
      </c>
      <c r="G14" s="20">
        <f>SUMPRODUCT($E$16:$E$29*G16:G29)/$E$14</f>
        <v>7.3420774792605451E-3</v>
      </c>
      <c r="H14" s="21">
        <f t="shared" ref="H14:M14" si="0">SUMPRODUCT($E$16:$E$29*H16:H29)/$E$14</f>
        <v>0.35879121069751407</v>
      </c>
      <c r="I14" s="21">
        <f t="shared" si="0"/>
        <v>0.50645782825775743</v>
      </c>
      <c r="J14" s="21">
        <f t="shared" si="0"/>
        <v>2.0355546517126934E-2</v>
      </c>
      <c r="K14" s="21">
        <f t="shared" si="0"/>
        <v>8.9101736766085834E-2</v>
      </c>
      <c r="L14" s="21">
        <f t="shared" si="0"/>
        <v>1.7951600282255179E-2</v>
      </c>
      <c r="M14" s="21">
        <f t="shared" si="0"/>
        <v>0</v>
      </c>
      <c r="N14" s="21">
        <v>0</v>
      </c>
      <c r="O14" s="21">
        <v>0</v>
      </c>
      <c r="P14" s="21">
        <v>0</v>
      </c>
      <c r="Q14" s="21">
        <v>0</v>
      </c>
      <c r="R14" s="22">
        <v>0</v>
      </c>
    </row>
    <row r="15" spans="1:18" x14ac:dyDescent="0.25">
      <c r="A15" s="135"/>
      <c r="B15" s="136" t="s">
        <v>70</v>
      </c>
      <c r="C15" s="136"/>
      <c r="D15" s="136"/>
      <c r="E15" s="23"/>
      <c r="F15" s="24"/>
      <c r="G15" s="137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9"/>
    </row>
    <row r="16" spans="1:18" x14ac:dyDescent="0.25">
      <c r="A16" s="133" t="s">
        <v>78</v>
      </c>
      <c r="B16" s="134" t="str">
        <f>ORÇAMENTO!R17</f>
        <v>SERVIÇOS PRELIMINARES</v>
      </c>
      <c r="C16" s="134"/>
      <c r="D16" s="134"/>
      <c r="E16" s="18">
        <f>ORÇAMENTO!X17</f>
        <v>550.21</v>
      </c>
      <c r="F16" s="19" t="s">
        <v>123</v>
      </c>
      <c r="G16" s="27">
        <v>1.0000000000000002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1">
        <v>0</v>
      </c>
      <c r="O16" s="21">
        <v>0</v>
      </c>
      <c r="P16" s="21">
        <v>0</v>
      </c>
      <c r="Q16" s="21">
        <v>0</v>
      </c>
      <c r="R16" s="22">
        <v>0</v>
      </c>
    </row>
    <row r="17" spans="1:21" x14ac:dyDescent="0.25">
      <c r="A17" s="135"/>
      <c r="B17" s="136" t="s">
        <v>70</v>
      </c>
      <c r="C17" s="136"/>
      <c r="D17" s="136"/>
      <c r="E17" s="23"/>
      <c r="F17" s="24"/>
      <c r="G17" s="25"/>
      <c r="H17" s="26"/>
      <c r="I17" s="26"/>
      <c r="J17" s="26"/>
      <c r="K17" s="26"/>
      <c r="L17" s="26"/>
      <c r="M17" s="26"/>
      <c r="N17" s="138"/>
      <c r="O17" s="138"/>
      <c r="P17" s="138"/>
      <c r="Q17" s="138"/>
      <c r="R17" s="139"/>
    </row>
    <row r="18" spans="1:21" x14ac:dyDescent="0.25">
      <c r="A18" s="133" t="s">
        <v>91</v>
      </c>
      <c r="B18" s="134" t="str">
        <f>ORÇAMENTO!R27</f>
        <v>COBERTURA</v>
      </c>
      <c r="C18" s="134"/>
      <c r="D18" s="134"/>
      <c r="E18" s="18">
        <f>ORÇAMENTO!X27</f>
        <v>53775.11</v>
      </c>
      <c r="F18" s="19" t="s">
        <v>123</v>
      </c>
      <c r="G18" s="27">
        <v>0</v>
      </c>
      <c r="H18" s="28">
        <v>0.5</v>
      </c>
      <c r="I18" s="28">
        <v>0.5</v>
      </c>
      <c r="J18" s="28">
        <v>0</v>
      </c>
      <c r="K18" s="28">
        <v>0</v>
      </c>
      <c r="L18" s="28">
        <v>0</v>
      </c>
      <c r="M18" s="28">
        <v>0</v>
      </c>
      <c r="N18" s="21">
        <v>0</v>
      </c>
      <c r="O18" s="21">
        <v>0</v>
      </c>
      <c r="P18" s="21">
        <v>0</v>
      </c>
      <c r="Q18" s="21">
        <v>0</v>
      </c>
      <c r="R18" s="22">
        <v>0</v>
      </c>
    </row>
    <row r="19" spans="1:21" x14ac:dyDescent="0.25">
      <c r="A19" s="135"/>
      <c r="B19" s="136" t="s">
        <v>70</v>
      </c>
      <c r="C19" s="136"/>
      <c r="D19" s="136"/>
      <c r="E19" s="23"/>
      <c r="F19" s="24"/>
      <c r="G19" s="25"/>
      <c r="H19" s="26"/>
      <c r="I19" s="26"/>
      <c r="J19" s="26"/>
      <c r="K19" s="26"/>
      <c r="L19" s="26"/>
      <c r="M19" s="26"/>
      <c r="N19" s="138"/>
      <c r="O19" s="138"/>
      <c r="P19" s="138"/>
      <c r="Q19" s="138"/>
      <c r="R19" s="139"/>
    </row>
    <row r="20" spans="1:21" x14ac:dyDescent="0.25">
      <c r="A20" s="133" t="s">
        <v>98</v>
      </c>
      <c r="B20" s="134" t="str">
        <f>ORÇAMENTO!R36</f>
        <v>PAREDE CORTA FOGO</v>
      </c>
      <c r="C20" s="134"/>
      <c r="D20" s="134"/>
      <c r="E20" s="18">
        <f>ORÇAMENTO!X36</f>
        <v>11066.029999999999</v>
      </c>
      <c r="F20" s="19" t="s">
        <v>123</v>
      </c>
      <c r="G20" s="27">
        <v>0</v>
      </c>
      <c r="H20" s="28">
        <v>0</v>
      </c>
      <c r="I20" s="28">
        <v>1</v>
      </c>
      <c r="J20" s="28">
        <v>0</v>
      </c>
      <c r="K20" s="28">
        <v>0</v>
      </c>
      <c r="L20" s="28">
        <v>0</v>
      </c>
      <c r="M20" s="28">
        <v>0</v>
      </c>
      <c r="N20" s="21">
        <v>0</v>
      </c>
      <c r="O20" s="21">
        <v>0</v>
      </c>
      <c r="P20" s="21">
        <v>0</v>
      </c>
      <c r="Q20" s="21">
        <v>0</v>
      </c>
      <c r="R20" s="22">
        <v>0</v>
      </c>
    </row>
    <row r="21" spans="1:21" x14ac:dyDescent="0.25">
      <c r="A21" s="135"/>
      <c r="B21" s="136" t="s">
        <v>70</v>
      </c>
      <c r="C21" s="136"/>
      <c r="D21" s="136"/>
      <c r="E21" s="23"/>
      <c r="F21" s="24"/>
      <c r="G21" s="25"/>
      <c r="H21" s="26"/>
      <c r="I21" s="26"/>
      <c r="J21" s="26"/>
      <c r="K21" s="26"/>
      <c r="L21" s="26"/>
      <c r="M21" s="26"/>
      <c r="N21" s="138"/>
      <c r="O21" s="138"/>
      <c r="P21" s="138"/>
      <c r="Q21" s="138"/>
      <c r="R21" s="139"/>
    </row>
    <row r="22" spans="1:21" x14ac:dyDescent="0.25">
      <c r="A22" s="133" t="s">
        <v>102</v>
      </c>
      <c r="B22" s="134" t="str">
        <f>ORÇAMENTO!R46</f>
        <v>CALHAS</v>
      </c>
      <c r="C22" s="134"/>
      <c r="D22" s="134"/>
      <c r="E22" s="18">
        <f>ORÇAMENTO!X46</f>
        <v>1525.43</v>
      </c>
      <c r="F22" s="19" t="s">
        <v>123</v>
      </c>
      <c r="G22" s="27">
        <v>0</v>
      </c>
      <c r="H22" s="28">
        <v>0</v>
      </c>
      <c r="I22" s="28"/>
      <c r="J22" s="28">
        <v>1</v>
      </c>
      <c r="K22" s="28">
        <v>0</v>
      </c>
      <c r="L22" s="28">
        <v>0</v>
      </c>
      <c r="M22" s="28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</row>
    <row r="23" spans="1:21" x14ac:dyDescent="0.25">
      <c r="A23" s="135"/>
      <c r="B23" s="136" t="s">
        <v>70</v>
      </c>
      <c r="C23" s="136"/>
      <c r="D23" s="136"/>
      <c r="E23" s="23"/>
      <c r="F23" s="24"/>
      <c r="G23" s="25"/>
      <c r="H23" s="26"/>
      <c r="I23" s="26"/>
      <c r="J23" s="26"/>
      <c r="K23" s="26"/>
      <c r="L23" s="26"/>
      <c r="M23" s="26"/>
      <c r="N23" s="138"/>
      <c r="O23" s="138"/>
      <c r="P23" s="138"/>
      <c r="Q23" s="138"/>
      <c r="R23" s="139"/>
    </row>
    <row r="24" spans="1:21" x14ac:dyDescent="0.25">
      <c r="A24" s="133" t="s">
        <v>108</v>
      </c>
      <c r="B24" s="134" t="str">
        <f>ORÇAMENTO!R53</f>
        <v>FORRO</v>
      </c>
      <c r="C24" s="134"/>
      <c r="D24" s="134"/>
      <c r="E24" s="18">
        <f>ORÇAMENTO!X53</f>
        <v>6677.22</v>
      </c>
      <c r="F24" s="19" t="s">
        <v>123</v>
      </c>
      <c r="G24" s="27">
        <v>0</v>
      </c>
      <c r="H24" s="28">
        <v>0</v>
      </c>
      <c r="I24" s="28">
        <v>0</v>
      </c>
      <c r="J24" s="28"/>
      <c r="K24" s="28">
        <v>1</v>
      </c>
      <c r="L24" s="28">
        <v>0</v>
      </c>
      <c r="M24" s="28">
        <v>0</v>
      </c>
      <c r="N24" s="21">
        <v>0</v>
      </c>
      <c r="O24" s="21">
        <v>0</v>
      </c>
      <c r="P24" s="21">
        <v>0</v>
      </c>
      <c r="Q24" s="21">
        <v>0</v>
      </c>
      <c r="R24" s="22">
        <v>0</v>
      </c>
    </row>
    <row r="25" spans="1:21" x14ac:dyDescent="0.25">
      <c r="A25" s="135"/>
      <c r="B25" s="136" t="s">
        <v>70</v>
      </c>
      <c r="C25" s="136"/>
      <c r="D25" s="136"/>
      <c r="E25" s="23"/>
      <c r="F25" s="24"/>
      <c r="G25" s="25"/>
      <c r="H25" s="26"/>
      <c r="I25" s="26"/>
      <c r="J25" s="26"/>
      <c r="K25" s="26"/>
      <c r="L25" s="26"/>
      <c r="M25" s="26"/>
      <c r="N25" s="138"/>
      <c r="O25" s="138"/>
      <c r="P25" s="138"/>
      <c r="Q25" s="138"/>
      <c r="R25" s="139"/>
    </row>
    <row r="26" spans="1:21" x14ac:dyDescent="0.25">
      <c r="A26" s="133" t="s">
        <v>247</v>
      </c>
      <c r="B26" s="134" t="str">
        <f>ORÇAMENTO!R60</f>
        <v>COZINHA</v>
      </c>
      <c r="C26" s="134"/>
      <c r="D26" s="134"/>
      <c r="E26" s="18">
        <f>ORÇAMENTO!X60</f>
        <v>1345.28</v>
      </c>
      <c r="F26" s="19" t="s">
        <v>123</v>
      </c>
      <c r="G26" s="27">
        <f>SUMPRODUCT($E$28:$E$30*G28:G30)/$E$26</f>
        <v>0</v>
      </c>
      <c r="H26" s="28">
        <f>SUMPRODUCT($E$28:$E$30*H28:H30)/$E$26</f>
        <v>0</v>
      </c>
      <c r="I26" s="28">
        <f t="shared" ref="I26:J26" si="1">SUMPRODUCT($E$28:$E$30*I28:I30)/$E$26</f>
        <v>0</v>
      </c>
      <c r="J26" s="28">
        <f t="shared" si="1"/>
        <v>0</v>
      </c>
      <c r="K26" s="28">
        <f t="shared" ref="K26" si="2">K45</f>
        <v>0</v>
      </c>
      <c r="L26" s="28">
        <v>1</v>
      </c>
      <c r="M26" s="28">
        <v>0</v>
      </c>
      <c r="N26" s="21">
        <v>0</v>
      </c>
      <c r="O26" s="21">
        <v>0</v>
      </c>
      <c r="P26" s="21">
        <v>0</v>
      </c>
      <c r="Q26" s="21">
        <v>0</v>
      </c>
      <c r="R26" s="22">
        <v>0</v>
      </c>
    </row>
    <row r="27" spans="1:21" x14ac:dyDescent="0.25">
      <c r="A27" s="135"/>
      <c r="B27" s="136"/>
      <c r="C27" s="136"/>
      <c r="D27" s="136"/>
      <c r="E27" s="23"/>
      <c r="F27" s="24"/>
      <c r="G27" s="25"/>
      <c r="H27" s="26"/>
      <c r="I27" s="26"/>
      <c r="J27" s="26"/>
      <c r="K27" s="26"/>
      <c r="L27" s="26"/>
      <c r="M27" s="26"/>
      <c r="N27" s="138"/>
      <c r="O27" s="138"/>
      <c r="P27" s="138"/>
      <c r="Q27" s="138"/>
      <c r="R27" s="139"/>
    </row>
    <row r="28" spans="1:21" x14ac:dyDescent="0.25">
      <c r="A28" s="133" t="s">
        <v>311</v>
      </c>
      <c r="B28" s="134" t="str">
        <f>ORÇAMENTO!R84</f>
        <v>ILUMINAÇÃO DE EMERGÊNCIA</v>
      </c>
      <c r="C28" s="134"/>
      <c r="D28" s="134"/>
      <c r="E28" s="18">
        <f>ORÇAMENTO!X84</f>
        <v>0</v>
      </c>
      <c r="F28" s="19" t="s">
        <v>123</v>
      </c>
      <c r="G28" s="27"/>
      <c r="H28" s="28"/>
      <c r="I28" s="28"/>
      <c r="J28" s="28"/>
      <c r="K28" s="28">
        <v>0</v>
      </c>
      <c r="L28" s="28">
        <v>0</v>
      </c>
      <c r="M28" s="28">
        <v>1</v>
      </c>
      <c r="N28" s="21">
        <v>0</v>
      </c>
      <c r="O28" s="21">
        <v>0</v>
      </c>
      <c r="P28" s="21">
        <v>0</v>
      </c>
      <c r="Q28" s="21">
        <v>0</v>
      </c>
      <c r="R28" s="22">
        <v>0</v>
      </c>
    </row>
    <row r="29" spans="1:21" x14ac:dyDescent="0.25">
      <c r="A29" s="135"/>
      <c r="B29" s="136"/>
      <c r="C29" s="136"/>
      <c r="D29" s="136"/>
      <c r="E29" s="23"/>
      <c r="F29" s="24"/>
      <c r="G29" s="25"/>
      <c r="H29" s="26"/>
      <c r="I29" s="26"/>
      <c r="J29" s="26"/>
      <c r="K29" s="26"/>
      <c r="L29" s="26"/>
      <c r="M29" s="26"/>
      <c r="N29" s="138"/>
      <c r="O29" s="138"/>
      <c r="P29" s="138"/>
      <c r="Q29" s="138"/>
      <c r="R29" s="139"/>
    </row>
    <row r="30" spans="1:21" hidden="1" x14ac:dyDescent="0.25">
      <c r="A30" s="133" t="s">
        <v>124</v>
      </c>
      <c r="B30" s="134"/>
      <c r="C30" s="134"/>
      <c r="D30" s="134"/>
      <c r="E30" s="18"/>
      <c r="F30" s="19" t="s">
        <v>123</v>
      </c>
      <c r="G30" s="20"/>
      <c r="H30" s="21"/>
      <c r="I30" s="21"/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2">
        <v>0</v>
      </c>
    </row>
    <row r="31" spans="1:21" hidden="1" x14ac:dyDescent="0.25">
      <c r="A31" s="135"/>
      <c r="B31" s="136" t="s">
        <v>70</v>
      </c>
      <c r="C31" s="136"/>
      <c r="D31" s="136"/>
      <c r="E31" s="23"/>
      <c r="F31" s="24"/>
      <c r="G31" s="137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9"/>
      <c r="U31" s="140"/>
    </row>
    <row r="32" spans="1:21" x14ac:dyDescent="0.25">
      <c r="A32" s="141"/>
      <c r="B32" s="142"/>
      <c r="C32" s="142"/>
      <c r="D32" s="142"/>
      <c r="E32" s="29"/>
      <c r="F32" s="29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3"/>
    </row>
    <row r="33" spans="1:23" ht="15" customHeight="1" x14ac:dyDescent="0.25">
      <c r="A33" s="144" t="s">
        <v>125</v>
      </c>
      <c r="B33" s="219">
        <f>ORÇAMENTO!X16</f>
        <v>74939.28</v>
      </c>
      <c r="C33" s="220"/>
      <c r="D33" s="145"/>
      <c r="E33" s="30"/>
      <c r="F33" s="31" t="s">
        <v>126</v>
      </c>
      <c r="G33" s="32">
        <f>SUMPRODUCT($E$16:$E$25*G16:G25)/$B$33+SUMPRODUCT($E$26:$E$30*G26:G30)/$B$33</f>
        <v>7.3420774792605451E-3</v>
      </c>
      <c r="H33" s="33">
        <f t="shared" ref="H33:M33" si="3">SUMPRODUCT($E$16:$E$25*H16:H25)/$B$33+SUMPRODUCT($E$26:$E$30*H26:H30)/$B$33</f>
        <v>0.35879121069751407</v>
      </c>
      <c r="I33" s="33">
        <f t="shared" si="3"/>
        <v>0.50645782825775743</v>
      </c>
      <c r="J33" s="33">
        <f t="shared" si="3"/>
        <v>2.0355546517126934E-2</v>
      </c>
      <c r="K33" s="33">
        <f t="shared" si="3"/>
        <v>8.9101736766085834E-2</v>
      </c>
      <c r="L33" s="33">
        <f t="shared" si="3"/>
        <v>1.7951600282255179E-2</v>
      </c>
      <c r="M33" s="33">
        <f t="shared" si="3"/>
        <v>0</v>
      </c>
      <c r="N33" s="33">
        <v>0</v>
      </c>
      <c r="O33" s="33">
        <v>0</v>
      </c>
      <c r="P33" s="33">
        <v>0</v>
      </c>
      <c r="Q33" s="33">
        <v>0</v>
      </c>
      <c r="R33" s="34">
        <v>0</v>
      </c>
      <c r="S33" s="62"/>
      <c r="U33" t="s">
        <v>127</v>
      </c>
    </row>
    <row r="34" spans="1:23" ht="15" hidden="1" customHeight="1" x14ac:dyDescent="0.25">
      <c r="A34" s="144"/>
      <c r="B34" s="144"/>
      <c r="C34" s="144"/>
      <c r="D34" s="146"/>
      <c r="E34" s="35"/>
      <c r="F34" s="36" t="s">
        <v>128</v>
      </c>
      <c r="G34" s="37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9">
        <v>0</v>
      </c>
    </row>
    <row r="35" spans="1:23" x14ac:dyDescent="0.25">
      <c r="A35" s="147"/>
      <c r="B35" s="148"/>
      <c r="C35" s="148"/>
      <c r="D35" s="149" t="s">
        <v>129</v>
      </c>
      <c r="E35" s="40"/>
      <c r="F35" s="41"/>
      <c r="G35" s="42"/>
      <c r="H35" s="43"/>
      <c r="I35" s="43"/>
      <c r="J35" s="43"/>
      <c r="K35" s="43"/>
      <c r="L35" s="43"/>
      <c r="M35" s="43"/>
      <c r="N35" s="43">
        <v>0</v>
      </c>
      <c r="O35" s="43">
        <v>0</v>
      </c>
      <c r="P35" s="43">
        <v>0</v>
      </c>
      <c r="Q35" s="43">
        <v>0</v>
      </c>
      <c r="R35" s="44">
        <v>0</v>
      </c>
    </row>
    <row r="36" spans="1:23" hidden="1" x14ac:dyDescent="0.25">
      <c r="A36" s="147"/>
      <c r="B36" s="148"/>
      <c r="C36" s="148"/>
      <c r="D36" s="149"/>
      <c r="E36" s="45"/>
      <c r="F36" s="46" t="s">
        <v>130</v>
      </c>
      <c r="G36" s="47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9">
        <v>0</v>
      </c>
    </row>
    <row r="37" spans="1:23" x14ac:dyDescent="0.25">
      <c r="A37" s="148"/>
      <c r="B37" s="148"/>
      <c r="C37" s="148"/>
      <c r="D37" s="150"/>
      <c r="E37" s="50"/>
      <c r="F37" s="51" t="s">
        <v>131</v>
      </c>
      <c r="G37" s="52">
        <f>$B$33*G33</f>
        <v>550.21000000000015</v>
      </c>
      <c r="H37" s="53">
        <f t="shared" ref="H37:K37" si="4">$B$33*H33</f>
        <v>26887.555</v>
      </c>
      <c r="I37" s="53">
        <f t="shared" si="4"/>
        <v>37953.584999999992</v>
      </c>
      <c r="J37" s="53">
        <f t="shared" si="4"/>
        <v>1525.43</v>
      </c>
      <c r="K37" s="53">
        <f t="shared" si="4"/>
        <v>6677.2200000000012</v>
      </c>
      <c r="L37" s="53">
        <f t="shared" ref="L37:M37" si="5">$B$33*L33</f>
        <v>1345.28</v>
      </c>
      <c r="M37" s="53">
        <f t="shared" si="5"/>
        <v>0</v>
      </c>
      <c r="N37" s="53">
        <v>0</v>
      </c>
      <c r="O37" s="53">
        <v>0</v>
      </c>
      <c r="P37" s="53">
        <v>0</v>
      </c>
      <c r="Q37" s="53">
        <v>0</v>
      </c>
      <c r="R37" s="54">
        <v>0</v>
      </c>
      <c r="S37" s="140"/>
      <c r="U37" s="151">
        <f>B33-SUM(G37:M37)</f>
        <v>0</v>
      </c>
      <c r="W37" t="s">
        <v>132</v>
      </c>
    </row>
    <row r="38" spans="1:23" x14ac:dyDescent="0.25">
      <c r="A38" s="148"/>
      <c r="B38" s="148"/>
      <c r="C38" s="148"/>
      <c r="D38" s="145"/>
      <c r="E38" s="30"/>
      <c r="F38" s="31" t="s">
        <v>126</v>
      </c>
      <c r="G38" s="33">
        <f>G33</f>
        <v>7.3420774792605451E-3</v>
      </c>
      <c r="H38" s="33">
        <f>G38+H33</f>
        <v>0.3661332881767746</v>
      </c>
      <c r="I38" s="33">
        <f t="shared" ref="I38:M38" si="6">H38+I33</f>
        <v>0.87259111643453202</v>
      </c>
      <c r="J38" s="33">
        <f t="shared" si="6"/>
        <v>0.89294666295165892</v>
      </c>
      <c r="K38" s="33">
        <f t="shared" si="6"/>
        <v>0.98204839971774471</v>
      </c>
      <c r="L38" s="33">
        <f t="shared" si="6"/>
        <v>0.99999999999999989</v>
      </c>
      <c r="M38" s="33">
        <f t="shared" si="6"/>
        <v>0.99999999999999989</v>
      </c>
      <c r="N38" s="33">
        <v>1</v>
      </c>
      <c r="O38" s="33">
        <v>1</v>
      </c>
      <c r="P38" s="33">
        <v>1</v>
      </c>
      <c r="Q38" s="33">
        <v>1</v>
      </c>
      <c r="R38" s="34">
        <v>1</v>
      </c>
    </row>
    <row r="39" spans="1:23" hidden="1" x14ac:dyDescent="0.25">
      <c r="A39" s="148"/>
      <c r="B39" s="148"/>
      <c r="C39" s="148"/>
      <c r="D39" s="146"/>
      <c r="E39" s="35"/>
      <c r="F39" s="36" t="s">
        <v>128</v>
      </c>
      <c r="G39" s="37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9">
        <v>0</v>
      </c>
    </row>
    <row r="40" spans="1:23" x14ac:dyDescent="0.25">
      <c r="A40" s="148"/>
      <c r="B40" s="148"/>
      <c r="C40" s="148"/>
      <c r="D40" s="149" t="s">
        <v>133</v>
      </c>
      <c r="E40" s="40"/>
      <c r="F40" s="41"/>
      <c r="G40" s="42"/>
      <c r="H40" s="43"/>
      <c r="I40" s="43"/>
      <c r="J40" s="43"/>
      <c r="K40" s="43"/>
      <c r="L40" s="43"/>
      <c r="M40" s="43"/>
      <c r="N40" s="43">
        <v>78607.359999999986</v>
      </c>
      <c r="O40" s="43">
        <v>78607.359999999986</v>
      </c>
      <c r="P40" s="43">
        <v>78607.359999999986</v>
      </c>
      <c r="Q40" s="43">
        <v>78607.359999999986</v>
      </c>
      <c r="R40" s="44">
        <v>78607.359999999986</v>
      </c>
    </row>
    <row r="41" spans="1:23" hidden="1" x14ac:dyDescent="0.25">
      <c r="A41" s="148"/>
      <c r="B41" s="148"/>
      <c r="C41" s="148"/>
      <c r="D41" s="149"/>
      <c r="E41" s="45"/>
      <c r="F41" s="46" t="s">
        <v>130</v>
      </c>
      <c r="G41" s="47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9">
        <v>0</v>
      </c>
    </row>
    <row r="42" spans="1:23" x14ac:dyDescent="0.25">
      <c r="A42" s="148"/>
      <c r="B42" s="148"/>
      <c r="C42" s="148"/>
      <c r="D42" s="150"/>
      <c r="E42" s="50"/>
      <c r="F42" s="51" t="s">
        <v>131</v>
      </c>
      <c r="G42" s="53">
        <f>G37</f>
        <v>550.21000000000015</v>
      </c>
      <c r="H42" s="53">
        <f>G42+H37</f>
        <v>27437.764999999999</v>
      </c>
      <c r="I42" s="53">
        <f t="shared" ref="I42:M42" si="7">H42+I37</f>
        <v>65391.349999999991</v>
      </c>
      <c r="J42" s="53">
        <f t="shared" si="7"/>
        <v>66916.779999999984</v>
      </c>
      <c r="K42" s="53">
        <f t="shared" si="7"/>
        <v>73593.999999999985</v>
      </c>
      <c r="L42" s="53">
        <f t="shared" si="7"/>
        <v>74939.279999999984</v>
      </c>
      <c r="M42" s="53">
        <f t="shared" si="7"/>
        <v>74939.279999999984</v>
      </c>
      <c r="N42" s="53">
        <v>78607.360000000001</v>
      </c>
      <c r="O42" s="53">
        <v>78607.360000000001</v>
      </c>
      <c r="P42" s="53">
        <v>78607.360000000001</v>
      </c>
      <c r="Q42" s="53">
        <v>78607.360000000001</v>
      </c>
      <c r="R42" s="54">
        <v>78607.360000000001</v>
      </c>
      <c r="U42" s="152">
        <f>M42-B33</f>
        <v>0</v>
      </c>
      <c r="W42" t="s">
        <v>132</v>
      </c>
    </row>
    <row r="45" spans="1:23" x14ac:dyDescent="0.25">
      <c r="D45" s="221">
        <f>ORÇAMENTO!O95</f>
        <v>0</v>
      </c>
      <c r="E45" s="221"/>
      <c r="F45" s="221"/>
      <c r="H45" s="118"/>
      <c r="I45" s="118"/>
      <c r="J45" s="118"/>
      <c r="K45" s="118"/>
      <c r="L45" s="119"/>
    </row>
    <row r="46" spans="1:23" x14ac:dyDescent="0.25">
      <c r="D46" s="120" t="s">
        <v>114</v>
      </c>
      <c r="H46" s="121" t="s">
        <v>115</v>
      </c>
      <c r="I46" s="121"/>
      <c r="J46" s="121"/>
      <c r="K46" s="121"/>
    </row>
    <row r="47" spans="1:23" x14ac:dyDescent="0.25">
      <c r="H47" s="63" t="s">
        <v>116</v>
      </c>
      <c r="I47" s="197">
        <f>ORÇAMENTO!T97</f>
        <v>0</v>
      </c>
      <c r="J47" s="197"/>
      <c r="K47" s="197"/>
    </row>
    <row r="48" spans="1:23" x14ac:dyDescent="0.25">
      <c r="D48" s="222">
        <f>ORÇAMENTO!O98</f>
        <v>0</v>
      </c>
      <c r="E48" s="222"/>
      <c r="F48" s="222"/>
      <c r="H48" s="63" t="s">
        <v>117</v>
      </c>
      <c r="I48" s="197">
        <f>ORÇAMENTO!T98</f>
        <v>0</v>
      </c>
      <c r="J48" s="197"/>
      <c r="K48" s="197"/>
    </row>
    <row r="49" spans="4:11" x14ac:dyDescent="0.25">
      <c r="D49" s="122" t="s">
        <v>118</v>
      </c>
      <c r="E49" s="123"/>
      <c r="F49" s="123"/>
      <c r="H49" s="63"/>
      <c r="I49" s="212"/>
      <c r="J49" s="212"/>
      <c r="K49" s="212"/>
    </row>
  </sheetData>
  <sheetProtection algorithmName="SHA-512" hashValue="eBNVLqUWidYKgcDxBnVOuthgtLWCS/D9z5Dw8qE9VITA8ZeDG9wYyn8xYEpKytmfODErZN3odxnCFmWFOJnN1A==" saltValue="EYyc5fH9zwCTuhXmNi8IpQ==" spinCount="100000" sheet="1" scenarios="1"/>
  <mergeCells count="14">
    <mergeCell ref="I49:K49"/>
    <mergeCell ref="E1:H1"/>
    <mergeCell ref="I2:K5"/>
    <mergeCell ref="E4:H4"/>
    <mergeCell ref="A12:A13"/>
    <mergeCell ref="B12:B13"/>
    <mergeCell ref="E12:E13"/>
    <mergeCell ref="F12:F13"/>
    <mergeCell ref="B33:C33"/>
    <mergeCell ref="D45:F45"/>
    <mergeCell ref="I47:K47"/>
    <mergeCell ref="D48:F48"/>
    <mergeCell ref="I48:K48"/>
    <mergeCell ref="D3:H3"/>
  </mergeCells>
  <conditionalFormatting sqref="A14:E14 A16:E16 A22:E22">
    <cfRule type="expression" dxfId="38" priority="43" stopIfTrue="1">
      <formula>AND($L14=1,$R14&lt;&gt;"")</formula>
    </cfRule>
    <cfRule type="expression" dxfId="37" priority="42" stopIfTrue="1">
      <formula>$L14=2</formula>
    </cfRule>
  </conditionalFormatting>
  <conditionalFormatting sqref="A15:E15 A17:E17 A19:E19 A23:E23">
    <cfRule type="expression" dxfId="36" priority="41" stopIfTrue="1">
      <formula>AND($L14=1,$R14&lt;&gt;"")</formula>
    </cfRule>
    <cfRule type="expression" dxfId="35" priority="40" stopIfTrue="1">
      <formula>$L14=2</formula>
    </cfRule>
  </conditionalFormatting>
  <conditionalFormatting sqref="A18:E18">
    <cfRule type="expression" dxfId="34" priority="25" stopIfTrue="1">
      <formula>AND($L18=1,$R18&lt;&gt;"")</formula>
    </cfRule>
    <cfRule type="expression" dxfId="33" priority="24" stopIfTrue="1">
      <formula>$L18=2</formula>
    </cfRule>
  </conditionalFormatting>
  <conditionalFormatting sqref="A20:E20">
    <cfRule type="expression" dxfId="32" priority="21" stopIfTrue="1">
      <formula>$L20=2</formula>
    </cfRule>
    <cfRule type="expression" dxfId="31" priority="22" stopIfTrue="1">
      <formula>AND($L20=1,$R20&lt;&gt;"")</formula>
    </cfRule>
  </conditionalFormatting>
  <conditionalFormatting sqref="A21:E21">
    <cfRule type="expression" dxfId="30" priority="19" stopIfTrue="1">
      <formula>$L20=2</formula>
    </cfRule>
    <cfRule type="expression" dxfId="29" priority="20" stopIfTrue="1">
      <formula>AND($L20=1,$R20&lt;&gt;"")</formula>
    </cfRule>
  </conditionalFormatting>
  <conditionalFormatting sqref="A24:E24">
    <cfRule type="expression" dxfId="28" priority="37" stopIfTrue="1">
      <formula>AND($L24=1,$R24&lt;&gt;"")</formula>
    </cfRule>
    <cfRule type="expression" dxfId="27" priority="36" stopIfTrue="1">
      <formula>$L24=2</formula>
    </cfRule>
  </conditionalFormatting>
  <conditionalFormatting sqref="A25:E25">
    <cfRule type="expression" dxfId="26" priority="35" stopIfTrue="1">
      <formula>AND($L24=1,$R24&lt;&gt;"")</formula>
    </cfRule>
    <cfRule type="expression" dxfId="25" priority="34" stopIfTrue="1">
      <formula>$L24=2</formula>
    </cfRule>
  </conditionalFormatting>
  <conditionalFormatting sqref="A28:E28">
    <cfRule type="expression" dxfId="24" priority="15" stopIfTrue="1">
      <formula>$L28=2</formula>
    </cfRule>
    <cfRule type="expression" dxfId="23" priority="16" stopIfTrue="1">
      <formula>AND($L28=1,$R28&lt;&gt;"")</formula>
    </cfRule>
  </conditionalFormatting>
  <conditionalFormatting sqref="A29:E29">
    <cfRule type="expression" dxfId="22" priority="13" stopIfTrue="1">
      <formula>$L28=2</formula>
    </cfRule>
    <cfRule type="expression" dxfId="21" priority="14" stopIfTrue="1">
      <formula>AND($L28=1,$R28&lt;&gt;"")</formula>
    </cfRule>
  </conditionalFormatting>
  <conditionalFormatting sqref="A30:E30">
    <cfRule type="expression" dxfId="20" priority="9" stopIfTrue="1">
      <formula>$L30=2</formula>
    </cfRule>
    <cfRule type="expression" dxfId="19" priority="10" stopIfTrue="1">
      <formula>AND($L30=1,$R30&lt;&gt;"")</formula>
    </cfRule>
  </conditionalFormatting>
  <conditionalFormatting sqref="A31:E31">
    <cfRule type="expression" dxfId="18" priority="6" stopIfTrue="1">
      <formula>$L30=2</formula>
    </cfRule>
    <cfRule type="expression" dxfId="17" priority="7" stopIfTrue="1">
      <formula>AND($L30=1,$R30&lt;&gt;"")</formula>
    </cfRule>
  </conditionalFormatting>
  <conditionalFormatting sqref="G38:M38">
    <cfRule type="expression" dxfId="16" priority="27" stopIfTrue="1">
      <formula>OFFSET(G$69,0,-1)&gt;=1</formula>
    </cfRule>
  </conditionalFormatting>
  <conditionalFormatting sqref="G42:M42">
    <cfRule type="expression" dxfId="15" priority="26" stopIfTrue="1">
      <formula>OFFSET(G$69,0,-1)&gt;=1</formula>
    </cfRule>
  </conditionalFormatting>
  <conditionalFormatting sqref="G14:R14 G16:R16 G22:R22">
    <cfRule type="expression" dxfId="14" priority="39" stopIfTrue="1">
      <formula>G14&lt;&gt;0</formula>
    </cfRule>
  </conditionalFormatting>
  <conditionalFormatting sqref="G15:R15 G17:R17 G19:R19 G23:R23">
    <cfRule type="expression" dxfId="13" priority="38" stopIfTrue="1">
      <formula>AND(ISNUMBER($G14),$G14&lt;&gt;0)</formula>
    </cfRule>
  </conditionalFormatting>
  <conditionalFormatting sqref="G18:R18">
    <cfRule type="expression" dxfId="12" priority="23" stopIfTrue="1">
      <formula>G18&lt;&gt;0</formula>
    </cfRule>
  </conditionalFormatting>
  <conditionalFormatting sqref="G20:R20">
    <cfRule type="expression" dxfId="11" priority="18" stopIfTrue="1">
      <formula>G20&lt;&gt;0</formula>
    </cfRule>
  </conditionalFormatting>
  <conditionalFormatting sqref="G21:R21">
    <cfRule type="expression" dxfId="10" priority="17" stopIfTrue="1">
      <formula>AND(ISNUMBER($G20),$G20&lt;&gt;0)</formula>
    </cfRule>
  </conditionalFormatting>
  <conditionalFormatting sqref="G24:R24">
    <cfRule type="expression" dxfId="9" priority="33" stopIfTrue="1">
      <formula>G24&lt;&gt;0</formula>
    </cfRule>
  </conditionalFormatting>
  <conditionalFormatting sqref="G25:R25">
    <cfRule type="expression" dxfId="8" priority="32" stopIfTrue="1">
      <formula>AND(ISNUMBER($G24),$G24&lt;&gt;0)</formula>
    </cfRule>
  </conditionalFormatting>
  <conditionalFormatting sqref="G26:R26 G28:R28">
    <cfRule type="expression" dxfId="7" priority="12" stopIfTrue="1">
      <formula>G26&lt;&gt;0</formula>
    </cfRule>
  </conditionalFormatting>
  <conditionalFormatting sqref="G27:R27 G29:R29">
    <cfRule type="expression" dxfId="6" priority="11" stopIfTrue="1">
      <formula>AND(ISNUMBER($G26),$G26&lt;&gt;0)</formula>
    </cfRule>
  </conditionalFormatting>
  <conditionalFormatting sqref="G30:R30">
    <cfRule type="expression" dxfId="5" priority="8" stopIfTrue="1">
      <formula>G30&lt;&gt;0</formula>
    </cfRule>
  </conditionalFormatting>
  <conditionalFormatting sqref="G31:R31">
    <cfRule type="expression" dxfId="4" priority="5" stopIfTrue="1">
      <formula>AND(ISNUMBER($G30),$G30&lt;&gt;0)</formula>
    </cfRule>
  </conditionalFormatting>
  <conditionalFormatting sqref="G34:R34 G36:R36">
    <cfRule type="expression" dxfId="3" priority="28" stopIfTrue="1">
      <formula>G$37=0</formula>
    </cfRule>
  </conditionalFormatting>
  <conditionalFormatting sqref="H33:R33 G35:R35 G37:R37">
    <cfRule type="expression" dxfId="2" priority="31" stopIfTrue="1">
      <formula>G$37=0</formula>
    </cfRule>
  </conditionalFormatting>
  <conditionalFormatting sqref="H39:R39 H41:R41">
    <cfRule type="expression" dxfId="1" priority="30" stopIfTrue="1">
      <formula>OFFSET(H$42,0,-1)&gt;=1</formula>
    </cfRule>
  </conditionalFormatting>
  <conditionalFormatting sqref="N38:R38 H40:R40 N42:R42">
    <cfRule type="expression" dxfId="0" priority="29" stopIfTrue="1">
      <formula>OFFSET(H$42,0,-1)&gt;=1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ORÇAMENTO</vt:lpstr>
      <vt:lpstr>CRONOGRAMA</vt:lpstr>
      <vt:lpstr>CRONOGRAMA!Area_de_impressao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Engenharia</cp:lastModifiedBy>
  <cp:lastPrinted>2025-08-05T19:24:53Z</cp:lastPrinted>
  <dcterms:created xsi:type="dcterms:W3CDTF">2015-06-05T18:19:34Z</dcterms:created>
  <dcterms:modified xsi:type="dcterms:W3CDTF">2025-08-05T19:24:59Z</dcterms:modified>
</cp:coreProperties>
</file>