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Cemitério\Portal\FISCALIZAÇÃO\ADITIVO\"/>
    </mc:Choice>
  </mc:AlternateContent>
  <xr:revisionPtr revIDLastSave="0" documentId="13_ncr:1_{5BDCC5EC-C3B5-4ED0-8C51-475580219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</externalReferences>
  <definedNames>
    <definedName name="ACOMPANHAMENTO" hidden="1">IF(VALUE([1]MENU!$O$4)=2,"BM","PLE")</definedName>
    <definedName name="TIPOORCAMENTO" hidden="1">IF(VALUE([1]MENU!$O$3)=2,"Licitado","Proposto")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1" l="1"/>
  <c r="AS42" i="1"/>
  <c r="AX42" i="1" s="1"/>
  <c r="AS41" i="1"/>
  <c r="AX41" i="1" s="1"/>
  <c r="AS39" i="1"/>
  <c r="AX39" i="1" s="1"/>
  <c r="BC39" i="1" s="1"/>
  <c r="AS38" i="1"/>
  <c r="AS37" i="1"/>
  <c r="AX37" i="1" s="1"/>
  <c r="BC37" i="1" s="1"/>
  <c r="AS36" i="1"/>
  <c r="AX36" i="1" s="1"/>
  <c r="AS35" i="1"/>
  <c r="AX35" i="1" s="1"/>
  <c r="BC35" i="1" s="1"/>
  <c r="AS34" i="1"/>
  <c r="AX34" i="1" s="1"/>
  <c r="AS32" i="1"/>
  <c r="AX32" i="1" s="1"/>
  <c r="BL31" i="1"/>
  <c r="BG31" i="1"/>
  <c r="BB31" i="1"/>
  <c r="AW31" i="1"/>
  <c r="AS31" i="1"/>
  <c r="AX31" i="1" s="1"/>
  <c r="AR31" i="1"/>
  <c r="AS30" i="1"/>
  <c r="AX30" i="1" s="1"/>
  <c r="AS29" i="1"/>
  <c r="AS28" i="1"/>
  <c r="AS27" i="1"/>
  <c r="AS26" i="1"/>
  <c r="AX26" i="1" s="1"/>
  <c r="AS25" i="1"/>
  <c r="AX25" i="1" s="1"/>
  <c r="AS24" i="1"/>
  <c r="AX24" i="1" s="1"/>
  <c r="AS23" i="1"/>
  <c r="AX23" i="1" s="1"/>
  <c r="AS22" i="1"/>
  <c r="AX22" i="1" s="1"/>
  <c r="AS21" i="1"/>
  <c r="AS20" i="1"/>
  <c r="AS19" i="1"/>
  <c r="AX19" i="1" s="1"/>
  <c r="BC19" i="1" s="1"/>
  <c r="AS18" i="1"/>
  <c r="BL12" i="1"/>
  <c r="BG12" i="1"/>
  <c r="BB12" i="1"/>
  <c r="BL11" i="1"/>
  <c r="BG11" i="1"/>
  <c r="BB11" i="1"/>
  <c r="AW11" i="1"/>
  <c r="AR11" i="1"/>
  <c r="AX27" i="1" l="1"/>
  <c r="BC27" i="1" s="1"/>
  <c r="AX20" i="1"/>
  <c r="AX21" i="1"/>
  <c r="BC21" i="1" s="1"/>
  <c r="BH21" i="1" s="1"/>
  <c r="AX29" i="1"/>
  <c r="BC29" i="1" s="1"/>
  <c r="BH29" i="1" s="1"/>
  <c r="BC42" i="1"/>
  <c r="BH37" i="1"/>
  <c r="BH39" i="1"/>
  <c r="BC41" i="1"/>
  <c r="BH35" i="1"/>
  <c r="BC36" i="1"/>
  <c r="BC34" i="1"/>
  <c r="AX38" i="1"/>
  <c r="BC23" i="1"/>
  <c r="BC22" i="1"/>
  <c r="BC32" i="1"/>
  <c r="BC26" i="1"/>
  <c r="BC25" i="1"/>
  <c r="AY31" i="1"/>
  <c r="BC31" i="1"/>
  <c r="BH19" i="1"/>
  <c r="BC24" i="1"/>
  <c r="BC30" i="1"/>
  <c r="AX28" i="1"/>
  <c r="AT31" i="1"/>
  <c r="AX18" i="1"/>
  <c r="BH27" i="1" l="1"/>
  <c r="BC20" i="1"/>
  <c r="BH36" i="1"/>
  <c r="BM39" i="1"/>
  <c r="BH41" i="1"/>
  <c r="BM37" i="1"/>
  <c r="BH34" i="1"/>
  <c r="BC38" i="1"/>
  <c r="BH42" i="1"/>
  <c r="BM35" i="1"/>
  <c r="BD31" i="1"/>
  <c r="BH31" i="1"/>
  <c r="BH22" i="1"/>
  <c r="BH32" i="1"/>
  <c r="BM19" i="1"/>
  <c r="BM21" i="1"/>
  <c r="BH25" i="1"/>
  <c r="BM29" i="1"/>
  <c r="BC28" i="1"/>
  <c r="BH23" i="1"/>
  <c r="BH24" i="1"/>
  <c r="BH30" i="1"/>
  <c r="BH26" i="1"/>
  <c r="BC18" i="1"/>
  <c r="BM27" i="1" l="1"/>
  <c r="BH20" i="1"/>
  <c r="BM42" i="1"/>
  <c r="BH38" i="1"/>
  <c r="BM41" i="1"/>
  <c r="BM36" i="1"/>
  <c r="BM34" i="1"/>
  <c r="BM30" i="1"/>
  <c r="BM24" i="1"/>
  <c r="BM25" i="1"/>
  <c r="BM32" i="1"/>
  <c r="BM23" i="1"/>
  <c r="BM26" i="1"/>
  <c r="BM22" i="1"/>
  <c r="BH28" i="1"/>
  <c r="BM31" i="1"/>
  <c r="BN31" i="1" s="1"/>
  <c r="BI31" i="1"/>
  <c r="BH18" i="1"/>
  <c r="BM20" i="1" l="1"/>
  <c r="BM38" i="1"/>
  <c r="BM28" i="1"/>
  <c r="BM18" i="1"/>
  <c r="BN38" i="1" l="1"/>
  <c r="W19" i="1"/>
  <c r="W42" i="1"/>
  <c r="W41" i="1"/>
  <c r="W39" i="1"/>
  <c r="W38" i="1"/>
  <c r="W37" i="1"/>
  <c r="W36" i="1"/>
  <c r="W35" i="1"/>
  <c r="W34" i="1"/>
  <c r="W32" i="1"/>
  <c r="W31" i="1"/>
  <c r="W30" i="1"/>
  <c r="W29" i="1"/>
  <c r="W28" i="1"/>
  <c r="BN28" i="1" s="1"/>
  <c r="W27" i="1"/>
  <c r="W26" i="1"/>
  <c r="W25" i="1"/>
  <c r="W24" i="1"/>
  <c r="W23" i="1"/>
  <c r="W22" i="1"/>
  <c r="W21" i="1"/>
  <c r="W20" i="1"/>
  <c r="W18" i="1"/>
  <c r="AW36" i="1" l="1"/>
  <c r="AR36" i="1"/>
  <c r="BL36" i="1"/>
  <c r="BG36" i="1"/>
  <c r="BB36" i="1"/>
  <c r="AY36" i="1"/>
  <c r="AT36" i="1"/>
  <c r="BD36" i="1"/>
  <c r="BI36" i="1"/>
  <c r="BN36" i="1"/>
  <c r="BG37" i="1"/>
  <c r="BB37" i="1"/>
  <c r="AW37" i="1"/>
  <c r="BL37" i="1"/>
  <c r="AR37" i="1"/>
  <c r="BD37" i="1"/>
  <c r="AY37" i="1"/>
  <c r="AT37" i="1"/>
  <c r="BI37" i="1"/>
  <c r="BN37" i="1"/>
  <c r="BL38" i="1"/>
  <c r="BG38" i="1"/>
  <c r="BB38" i="1"/>
  <c r="AW38" i="1"/>
  <c r="AR38" i="1"/>
  <c r="AT38" i="1"/>
  <c r="AY38" i="1"/>
  <c r="BD38" i="1"/>
  <c r="BI38" i="1"/>
  <c r="AR41" i="1"/>
  <c r="BL41" i="1"/>
  <c r="BG41" i="1"/>
  <c r="BB41" i="1"/>
  <c r="BB40" i="1" s="1"/>
  <c r="AW41" i="1"/>
  <c r="AW40" i="1" s="1"/>
  <c r="AT41" i="1"/>
  <c r="AY41" i="1"/>
  <c r="BD41" i="1"/>
  <c r="BD40" i="1" s="1"/>
  <c r="BI41" i="1"/>
  <c r="BI40" i="1" s="1"/>
  <c r="BN41" i="1"/>
  <c r="X32" i="1"/>
  <c r="BG32" i="1"/>
  <c r="BB32" i="1"/>
  <c r="BL32" i="1"/>
  <c r="AW32" i="1"/>
  <c r="AR32" i="1"/>
  <c r="AY32" i="1"/>
  <c r="AT32" i="1"/>
  <c r="BD32" i="1"/>
  <c r="BI32" i="1"/>
  <c r="BN32" i="1"/>
  <c r="X42" i="1"/>
  <c r="BB42" i="1"/>
  <c r="AW42" i="1"/>
  <c r="AR42" i="1"/>
  <c r="BL42" i="1"/>
  <c r="BG42" i="1"/>
  <c r="AT42" i="1"/>
  <c r="AY42" i="1"/>
  <c r="BD42" i="1"/>
  <c r="BI42" i="1"/>
  <c r="BN42" i="1"/>
  <c r="AR35" i="1"/>
  <c r="BL35" i="1"/>
  <c r="BB35" i="1"/>
  <c r="BG35" i="1"/>
  <c r="AW35" i="1"/>
  <c r="BD35" i="1"/>
  <c r="AY35" i="1"/>
  <c r="AT35" i="1"/>
  <c r="BI35" i="1"/>
  <c r="BN35" i="1"/>
  <c r="X39" i="1"/>
  <c r="AR39" i="1"/>
  <c r="BL39" i="1"/>
  <c r="BG39" i="1"/>
  <c r="BB39" i="1"/>
  <c r="AW39" i="1"/>
  <c r="AT39" i="1"/>
  <c r="AY39" i="1"/>
  <c r="BD39" i="1"/>
  <c r="BI39" i="1"/>
  <c r="BN39" i="1"/>
  <c r="BN33" i="1" s="1"/>
  <c r="BL34" i="1"/>
  <c r="BG34" i="1"/>
  <c r="BB34" i="1"/>
  <c r="AW34" i="1"/>
  <c r="AW33" i="1" s="1"/>
  <c r="AR34" i="1"/>
  <c r="AY34" i="1"/>
  <c r="AT34" i="1"/>
  <c r="AT33" i="1" s="1"/>
  <c r="BD34" i="1"/>
  <c r="BI34" i="1"/>
  <c r="BN34" i="1"/>
  <c r="AR24" i="1"/>
  <c r="AW24" i="1"/>
  <c r="BL24" i="1"/>
  <c r="BG24" i="1"/>
  <c r="BB24" i="1"/>
  <c r="AY24" i="1"/>
  <c r="AT24" i="1"/>
  <c r="BD24" i="1"/>
  <c r="BI24" i="1"/>
  <c r="BN24" i="1"/>
  <c r="BL22" i="1"/>
  <c r="BG22" i="1"/>
  <c r="BB22" i="1"/>
  <c r="AW22" i="1"/>
  <c r="AR22" i="1"/>
  <c r="AY22" i="1"/>
  <c r="AT22" i="1"/>
  <c r="BD22" i="1"/>
  <c r="BI22" i="1"/>
  <c r="BN22" i="1"/>
  <c r="BL19" i="1"/>
  <c r="BG19" i="1"/>
  <c r="BB19" i="1"/>
  <c r="AR19" i="1"/>
  <c r="AW19" i="1"/>
  <c r="AT19" i="1"/>
  <c r="BD19" i="1"/>
  <c r="AY19" i="1"/>
  <c r="BI19" i="1"/>
  <c r="BN19" i="1"/>
  <c r="BG30" i="1"/>
  <c r="BB30" i="1"/>
  <c r="AW30" i="1"/>
  <c r="BL30" i="1"/>
  <c r="AR30" i="1"/>
  <c r="AY30" i="1"/>
  <c r="AT30" i="1"/>
  <c r="BD30" i="1"/>
  <c r="BI30" i="1"/>
  <c r="BN30" i="1"/>
  <c r="AW25" i="1"/>
  <c r="BB25" i="1"/>
  <c r="AR25" i="1"/>
  <c r="BL25" i="1"/>
  <c r="BG25" i="1"/>
  <c r="AT25" i="1"/>
  <c r="AY25" i="1"/>
  <c r="BD25" i="1"/>
  <c r="BI25" i="1"/>
  <c r="BN25" i="1"/>
  <c r="BG26" i="1"/>
  <c r="BL26" i="1"/>
  <c r="BB26" i="1"/>
  <c r="AW26" i="1"/>
  <c r="AR26" i="1"/>
  <c r="AT26" i="1"/>
  <c r="AY26" i="1"/>
  <c r="BD26" i="1"/>
  <c r="BI26" i="1"/>
  <c r="BN26" i="1"/>
  <c r="X29" i="1"/>
  <c r="AW29" i="1"/>
  <c r="AR29" i="1"/>
  <c r="BB29" i="1"/>
  <c r="BL29" i="1"/>
  <c r="BG29" i="1"/>
  <c r="AT29" i="1"/>
  <c r="BD29" i="1"/>
  <c r="AY29" i="1"/>
  <c r="BI29" i="1"/>
  <c r="BN29" i="1"/>
  <c r="BL27" i="1"/>
  <c r="BG27" i="1"/>
  <c r="BB27" i="1"/>
  <c r="AW27" i="1"/>
  <c r="AR27" i="1"/>
  <c r="AT27" i="1"/>
  <c r="AY27" i="1"/>
  <c r="BD27" i="1"/>
  <c r="BI27" i="1"/>
  <c r="BN27" i="1"/>
  <c r="BB21" i="1"/>
  <c r="AW21" i="1"/>
  <c r="AR21" i="1"/>
  <c r="BG21" i="1"/>
  <c r="BL21" i="1"/>
  <c r="AT21" i="1"/>
  <c r="AY21" i="1"/>
  <c r="BD21" i="1"/>
  <c r="BI21" i="1"/>
  <c r="BN21" i="1"/>
  <c r="X23" i="1"/>
  <c r="BL23" i="1"/>
  <c r="AR23" i="1"/>
  <c r="BG23" i="1"/>
  <c r="BB23" i="1"/>
  <c r="AW23" i="1"/>
  <c r="AT23" i="1"/>
  <c r="AY23" i="1"/>
  <c r="BD23" i="1"/>
  <c r="BI23" i="1"/>
  <c r="BN23" i="1"/>
  <c r="AR20" i="1"/>
  <c r="AW20" i="1"/>
  <c r="BL20" i="1"/>
  <c r="BG20" i="1"/>
  <c r="BB20" i="1"/>
  <c r="AT20" i="1"/>
  <c r="AY20" i="1"/>
  <c r="BD20" i="1"/>
  <c r="BI20" i="1"/>
  <c r="AR28" i="1"/>
  <c r="BL28" i="1"/>
  <c r="BG28" i="1"/>
  <c r="BB28" i="1"/>
  <c r="AW28" i="1"/>
  <c r="AT28" i="1"/>
  <c r="AY28" i="1"/>
  <c r="BD28" i="1"/>
  <c r="BI28" i="1"/>
  <c r="BN20" i="1"/>
  <c r="X36" i="1"/>
  <c r="X27" i="1"/>
  <c r="X22" i="1"/>
  <c r="X30" i="1"/>
  <c r="X26" i="1"/>
  <c r="X37" i="1"/>
  <c r="X41" i="1"/>
  <c r="X40" i="1" s="1"/>
  <c r="X18" i="1"/>
  <c r="BL18" i="1"/>
  <c r="BG18" i="1"/>
  <c r="BG17" i="1" s="1"/>
  <c r="AR18" i="1"/>
  <c r="AR17" i="1" s="1"/>
  <c r="BB18" i="1"/>
  <c r="AW18" i="1"/>
  <c r="AT18" i="1"/>
  <c r="AY18" i="1"/>
  <c r="BD18" i="1"/>
  <c r="BD17" i="1" s="1"/>
  <c r="BI18" i="1"/>
  <c r="BN18" i="1"/>
  <c r="BN17" i="1" s="1"/>
  <c r="X28" i="1"/>
  <c r="X38" i="1"/>
  <c r="X35" i="1"/>
  <c r="X20" i="1"/>
  <c r="X21" i="1"/>
  <c r="X24" i="1"/>
  <c r="X25" i="1"/>
  <c r="X34" i="1"/>
  <c r="X19" i="1"/>
  <c r="BG40" i="1" l="1"/>
  <c r="AR33" i="1"/>
  <c r="BN40" i="1"/>
  <c r="BL40" i="1"/>
  <c r="AR40" i="1"/>
  <c r="AQ46" i="1" s="1"/>
  <c r="BM46" i="1"/>
  <c r="AY17" i="1"/>
  <c r="BG33" i="1"/>
  <c r="BF46" i="1" s="1"/>
  <c r="AY40" i="1"/>
  <c r="BD33" i="1"/>
  <c r="BC46" i="1" s="1"/>
  <c r="BB33" i="1"/>
  <c r="BI33" i="1"/>
  <c r="BL33" i="1"/>
  <c r="AT40" i="1"/>
  <c r="AY33" i="1"/>
  <c r="AT17" i="1"/>
  <c r="AW17" i="1"/>
  <c r="AV46" i="1" s="1"/>
  <c r="BB17" i="1"/>
  <c r="BI17" i="1"/>
  <c r="BH46" i="1" s="1"/>
  <c r="BL17" i="1"/>
  <c r="E20" i="2"/>
  <c r="AS40" i="1"/>
  <c r="AX40" i="1"/>
  <c r="BC40" i="1"/>
  <c r="BH40" i="1"/>
  <c r="X33" i="1"/>
  <c r="X17" i="1"/>
  <c r="X16" i="1" s="1"/>
  <c r="X15" i="1" s="1"/>
  <c r="BK46" i="1" l="1"/>
  <c r="BK45" i="1" s="1"/>
  <c r="BA46" i="1"/>
  <c r="AS46" i="1"/>
  <c r="AX46" i="1"/>
  <c r="BA45" i="1"/>
  <c r="BC17" i="1"/>
  <c r="BH17" i="1"/>
  <c r="BM17" i="1"/>
  <c r="AX17" i="1"/>
  <c r="E16" i="2"/>
  <c r="AS17" i="1"/>
  <c r="E18" i="2"/>
  <c r="AS33" i="1"/>
  <c r="AX33" i="1"/>
  <c r="BC33" i="1"/>
  <c r="BM33" i="1"/>
  <c r="BH33" i="1"/>
  <c r="AV45" i="1"/>
  <c r="BF45" i="1"/>
  <c r="AQ45" i="1"/>
  <c r="B23" i="2"/>
  <c r="E14" i="2"/>
  <c r="J23" i="2" l="1"/>
  <c r="J27" i="2" s="1"/>
  <c r="G23" i="2"/>
  <c r="G14" i="2" s="1"/>
  <c r="I23" i="2"/>
  <c r="I14" i="2" s="1"/>
  <c r="K23" i="2"/>
  <c r="K14" i="2" s="1"/>
  <c r="H23" i="2"/>
  <c r="H27" i="2" s="1"/>
  <c r="J14" i="2" l="1"/>
  <c r="I27" i="2"/>
  <c r="G27" i="2"/>
  <c r="G32" i="2" s="1"/>
  <c r="H32" i="2" s="1"/>
  <c r="G28" i="2"/>
  <c r="H28" i="2"/>
  <c r="I28" i="2" s="1"/>
  <c r="J28" i="2" s="1"/>
  <c r="K28" i="2" s="1"/>
  <c r="H14" i="2"/>
  <c r="K27" i="2"/>
  <c r="U27" i="2" s="1"/>
  <c r="I32" i="2" l="1"/>
  <c r="J32" i="2" s="1"/>
  <c r="K32" i="2"/>
  <c r="U32" i="2" s="1"/>
  <c r="BN45" i="1" l="1"/>
  <c r="BM40" i="1"/>
  <c r="BI45" i="1"/>
  <c r="BD45" i="1"/>
  <c r="AY45" i="1"/>
  <c r="AT45" i="1"/>
</calcChain>
</file>

<file path=xl/sharedStrings.xml><?xml version="1.0" encoding="utf-8"?>
<sst xmlns="http://schemas.openxmlformats.org/spreadsheetml/2006/main" count="645" uniqueCount="230">
  <si>
    <t>LOTE</t>
  </si>
  <si>
    <t>Meta</t>
  </si>
  <si>
    <t>Nível 2</t>
  </si>
  <si>
    <t>Nível 3</t>
  </si>
  <si>
    <t>Nível 4</t>
  </si>
  <si>
    <t>Serviço</t>
  </si>
  <si>
    <t>Nmax</t>
  </si>
  <si>
    <t>BDI 1</t>
  </si>
  <si>
    <t>BDI 2</t>
  </si>
  <si>
    <t>BDI 3</t>
  </si>
  <si>
    <t>Bom Sucesso do Sul</t>
  </si>
  <si>
    <t>PORTAL CEMITÉRIO MUNICIPAL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</si>
  <si>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</si>
  <si>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</si>
  <si>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</si>
  <si>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</si>
  <si>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</si>
  <si>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</si>
  <si>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</si>
  <si>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</si>
  <si>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11-2023.xls]Banco'!$a5:$a$65536</t>
  </si>
  <si>
    <t>FILTRO</t>
  </si>
  <si>
    <t>CURITIBA</t>
  </si>
  <si>
    <t>11-23 (DES.)</t>
  </si>
  <si>
    <t>26,29%</t>
  </si>
  <si>
    <t>RECURSO</t>
  </si>
  <si>
    <t>SGL RECURSO</t>
  </si>
  <si>
    <t>Custo Unitáro</t>
  </si>
  <si>
    <t>'[Referência 11-2023.xls]Banco'!$d$3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</si>
  <si>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</si>
  <si>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</si>
  <si>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</si>
  <si>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</si>
  <si>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</si>
  <si>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</si>
  <si>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</si>
  <si>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</si>
  <si>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</si>
  <si>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</si>
  <si>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</si>
  <si>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</si>
  <si>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</si>
  <si>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</si>
  <si>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</si>
  <si>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</si>
  <si>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</si>
  <si>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</si>
  <si>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</si>
  <si>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</si>
  <si>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</si>
  <si>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</si>
  <si>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</si>
  <si>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</si>
  <si>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</si>
  <si>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</si>
  <si>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</si>
  <si>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</si>
  <si>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</si>
  <si>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</si>
  <si>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</si>
  <si>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</si>
  <si>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</si>
  <si>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</si>
  <si>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</si>
  <si>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</si>
  <si>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</si>
  <si>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</si>
  <si>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</si>
  <si>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</si>
  <si>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</si>
  <si>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</si>
  <si>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</si>
  <si>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</si>
  <si>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</si>
  <si>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</si>
  <si>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</si>
  <si>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</si>
  <si>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1.1.</t>
  </si>
  <si>
    <t>PÓRTICO</t>
  </si>
  <si>
    <t>1.1.1.</t>
  </si>
  <si>
    <t>97626</t>
  </si>
  <si>
    <t>DEMOLIÇÃO DE PILARES E VIGAS EM CONCRETO ARMADO, DE FORMA MANUAL, SEM REAPROVEITAMENTO. AF_09/2023</t>
  </si>
  <si>
    <t>M3</t>
  </si>
  <si>
    <t>SINAPI 97626</t>
  </si>
  <si>
    <t>1.1.2.</t>
  </si>
  <si>
    <t>96523</t>
  </si>
  <si>
    <t>ESCAVAÇÃO MANUAL PARA BLOCO DE COROAMENTO OU SAPATA (INCLUINDO ESCAVAÇÃO PARA COLOCAÇÃO DE FÔRMAS). AF_06/2017</t>
  </si>
  <si>
    <t>SINAPI 96523</t>
  </si>
  <si>
    <t>1.1.3.</t>
  </si>
  <si>
    <t>93382</t>
  </si>
  <si>
    <t>REATERRO MANUAL DE VALAS, COM COMPACTADOR DE SOLOS DE PERCUSSÃO. AF_08/2023</t>
  </si>
  <si>
    <t>SINAPI 93382</t>
  </si>
  <si>
    <t>1.1.4.</t>
  </si>
  <si>
    <t>101173</t>
  </si>
  <si>
    <t>ESTACA BROCA DE CONCRETO, DIÂMETRO DE 20CM, ESCAVAÇÃO MANUAL COM TRADO CONCHA, COM ARMADURA DE ARRANQUE. AF_05/2020</t>
  </si>
  <si>
    <t>M</t>
  </si>
  <si>
    <t>SINAPI 101173</t>
  </si>
  <si>
    <t>1.1.5.</t>
  </si>
  <si>
    <t>96529</t>
  </si>
  <si>
    <t>FABRICAÇÃO, MONTAGEM E DESMONTAGEM DE FÔRMA PARA SAPATA, EM MADEIRA SERRADA, E=25 MM, 1 UTILIZAÇÃO. AF_06/2017</t>
  </si>
  <si>
    <t>M2</t>
  </si>
  <si>
    <t>SINAPI 96529</t>
  </si>
  <si>
    <t>1.1.6.</t>
  </si>
  <si>
    <t>96556</t>
  </si>
  <si>
    <t>CONCRETAGEM DE SAPATAS, FCK 30 MPA, COM USO DE JERICA  LANÇAMENTO, ADENSAMENTO E ACABAMENTO. AF_06/2017</t>
  </si>
  <si>
    <t>SINAPI 96556</t>
  </si>
  <si>
    <t>1.1.7.</t>
  </si>
  <si>
    <t>92415</t>
  </si>
  <si>
    <t>MONTAGEM E DESMONTAGEM DE FÔRMA DE PILARES RETANGULARES E ESTRUTURAS SIMILARES, PÉ-DIREITO SIMPLES, EM CHAPA DE MADEIRA COMPENSADA RESINADA, 2 UTILIZAÇÕES. AF_09/2020</t>
  </si>
  <si>
    <t>SINAPI 92415</t>
  </si>
  <si>
    <t>1.1.8.</t>
  </si>
  <si>
    <t>92799</t>
  </si>
  <si>
    <t>CORTE E DOBRA DE AÇO CA-60, DIÂMETRO DE 4,2 MM. AF_06/2022</t>
  </si>
  <si>
    <t>KG</t>
  </si>
  <si>
    <t>SINAPI 92799</t>
  </si>
  <si>
    <t>1.1.9.</t>
  </si>
  <si>
    <t>92916</t>
  </si>
  <si>
    <t>ARMAÇÃO DE ESTRUTURAS DIVERSAS DE CONCRETO ARMADO, EXCETO VIGAS, PILARES, LAJES E FUNDAÇÕES, UTILIZANDO AÇO CA-50 DE 6,3 MM - MONTAGEM. AF_06/2022</t>
  </si>
  <si>
    <t>SINAPI 92916</t>
  </si>
  <si>
    <t>1.1.10.</t>
  </si>
  <si>
    <t>96545</t>
  </si>
  <si>
    <t>ARMAÇÃO DE BLOCO, VIGA BALDRAME OU SAPATA UTILIZANDO AÇO CA-50 DE 8 MM - MONTAGEM. AF_06/2017</t>
  </si>
  <si>
    <t>SINAPI 96545</t>
  </si>
  <si>
    <t>1.1.11.</t>
  </si>
  <si>
    <t>92762</t>
  </si>
  <si>
    <t>ARMAÇÃO DE PILAR OU VIGA DE ESTRUTURA CONVENCIONAL DE CONCRETO ARMADO UTILIZANDO AÇO CA-50 DE 10,0 MM - MONTAGEM. AF_06/2022</t>
  </si>
  <si>
    <t>SINAPI 92762</t>
  </si>
  <si>
    <t>1.1.12.</t>
  </si>
  <si>
    <t>103685</t>
  </si>
  <si>
    <t>CONCRETAGEM DE MURETAS, FCK=25 MPA, COM USO DE BOMBA - LANÇAMENTO, ADENSAMENTO E ACABAMENTO. AF_02/2022_PS</t>
  </si>
  <si>
    <t>SINAPI 103685</t>
  </si>
  <si>
    <t>1.1.13.</t>
  </si>
  <si>
    <t>SINAPI-I</t>
  </si>
  <si>
    <t>10853</t>
  </si>
  <si>
    <t xml:space="preserve">LETRA ACO INOX (AISI 304), CHAPA NUM. 22, RECORTADO, H= 20 CM - INCLUSIVE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</si>
  <si>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</si>
  <si>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SINAPI-I 10853</t>
  </si>
  <si>
    <t>1.1.14.</t>
  </si>
  <si>
    <t>Composição</t>
  </si>
  <si>
    <t>AUX. 01</t>
  </si>
  <si>
    <t>REVESTIMENTO EM MÁRMORE BRANCO POLIDO APLICADO EM PAREDES EXTERNAS</t>
  </si>
  <si>
    <t xml:space="preserve">M2    </t>
  </si>
  <si>
    <t>Composição AUX. 01</t>
  </si>
  <si>
    <t>1.1.15.</t>
  </si>
  <si>
    <t>AUX. 02</t>
  </si>
  <si>
    <t xml:space="preserve">PORTÃO DE CORRER EM GRADIL DE ALUMÍNIO TUBO 76X38mm NA VERTICAL, ACABAMENTO PRETO, COM TRILHOS E ROLDANAS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</si>
  <si>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AUX. 02</t>
  </si>
  <si>
    <t>1.2.</t>
  </si>
  <si>
    <t>INSTALAÇÕES ELÉTRICAS</t>
  </si>
  <si>
    <t>1.2.1.</t>
  </si>
  <si>
    <t>91937</t>
  </si>
  <si>
    <t>CAIXA OCTOGONAL 3" X 3", PVC, INSTALADA EM LAJE - FORNECIMENTO E INSTALAÇÃO. AF_03/2023</t>
  </si>
  <si>
    <t>UN</t>
  </si>
  <si>
    <t>SINAPI 91937</t>
  </si>
  <si>
    <t>1.2.2.</t>
  </si>
  <si>
    <t>91924</t>
  </si>
  <si>
    <t>CABO DE COBRE FLEXÍVEL ISOLADO, 1,5 MM², ANTI-CHAMA 450/750 V, PARA CIRCUITOS TERMINAIS - FORNECIMENTO E INSTALAÇÃO. AF_03/2023</t>
  </si>
  <si>
    <t>SINAPI 91924</t>
  </si>
  <si>
    <t>1.2.3.</t>
  </si>
  <si>
    <t>91855</t>
  </si>
  <si>
    <t>ELETRODUTO FLEXÍVEL CORRUGADO REFORÇADO, PVC, DN 25 MM (3/4"), PARA CIRCUITOS TERMINAIS, INSTALADO EM PAREDE - FORNECIMENTO E INSTALAÇÃO. AF_03/2023</t>
  </si>
  <si>
    <t>SINAPI 91855</t>
  </si>
  <si>
    <t>1.2.4.</t>
  </si>
  <si>
    <t>ILUM17</t>
  </si>
  <si>
    <t>FITA DE LED DIRETA 4,8W 127V</t>
  </si>
  <si>
    <t>Composição ILUM17</t>
  </si>
  <si>
    <t>1.2.5.</t>
  </si>
  <si>
    <t>103782</t>
  </si>
  <si>
    <t>LUMINÁRIA TIPO PLAFON RETANGULAR, DE SOBREPOR, COM LED DE 12/13 W - FORNECIMENTO E INSTALAÇÃO. AF_03/2022</t>
  </si>
  <si>
    <t>SINAPI 103782</t>
  </si>
  <si>
    <t>1.2.6.</t>
  </si>
  <si>
    <t>101632</t>
  </si>
  <si>
    <t>RELÉ FOTOELÉTRICO PARA COMANDO DE ILUMINAÇÃO EXTERNA 1000 W - FORNECIMENTO E INSTALAÇÃO. AF_08/2020</t>
  </si>
  <si>
    <t>SINAPI 101632</t>
  </si>
  <si>
    <t>1.3.</t>
  </si>
  <si>
    <t>SERVIÇOS COMPLEMENTARES</t>
  </si>
  <si>
    <t>1.3.1.</t>
  </si>
  <si>
    <t>101862</t>
  </si>
  <si>
    <t>REASSENTAMENTO DE BLOCOS RETANGULAR PARA PISO INTERTRAVADO, ESPESSURA DE 6 CM, EM CALÇADA, COM REAPROVEITAMENTO DOS BLOCOS RETANGULAR - INCLUSO RETIRADA E COLOCAÇÃO DO MATERIAL. AF_12/2020</t>
  </si>
  <si>
    <t>SINAPI 101862</t>
  </si>
  <si>
    <t>1.3.2.</t>
  </si>
  <si>
    <t>94994</t>
  </si>
  <si>
    <t>EXECUÇÃO DE PASSEIO (CALÇADA) OU PISO DE CONCRETO COM CONCRETO MOLDADO IN LOCO, FEITO EM OBRA, ACABAMENTO CONVENCIONAL, ESPESSURA 8 CM, ARMADO. AF_08/2022</t>
  </si>
  <si>
    <t>SINAPI 94994</t>
  </si>
  <si>
    <t>Observações:</t>
  </si>
  <si>
    <t>Local</t>
  </si>
  <si>
    <t>Responsável Técnico</t>
  </si>
  <si>
    <t>Nome:</t>
  </si>
  <si>
    <t>CREA/CAU:</t>
  </si>
  <si>
    <t>Data</t>
  </si>
  <si>
    <t>ART/RRT:</t>
  </si>
  <si>
    <t>CNPJ:</t>
  </si>
  <si>
    <t>Valor (R$)</t>
  </si>
  <si>
    <t>Parcelas:</t>
  </si>
  <si>
    <t>% Período:</t>
  </si>
  <si>
    <t>Período:</t>
  </si>
  <si>
    <t>Acumulado:</t>
  </si>
  <si>
    <t>%:</t>
  </si>
  <si>
    <t>Repasse:</t>
  </si>
  <si>
    <t>Outros:</t>
  </si>
  <si>
    <t>Investimento:</t>
  </si>
  <si>
    <t>CRONOGRAMA FÍSICO FINANCEIRO</t>
  </si>
  <si>
    <t xml:space="preserve">CNPJ: </t>
  </si>
  <si>
    <t xml:space="preserve">Total:    </t>
  </si>
  <si>
    <t>EMPRESA:</t>
  </si>
  <si>
    <t>EMPRESA</t>
  </si>
  <si>
    <t>CONTROLE</t>
  </si>
  <si>
    <t>*valor deve ser igual a zero para acerto dos centavos</t>
  </si>
  <si>
    <t>ANC ENGENHARIA</t>
  </si>
  <si>
    <t>39.819.708.0001/04</t>
  </si>
  <si>
    <t>CLEOMAR NUNES DE ALMEIDA</t>
  </si>
  <si>
    <t>189110/D</t>
  </si>
  <si>
    <t>1ª MEDIÇÃO</t>
  </si>
  <si>
    <t>2ª MEDIÇÃO</t>
  </si>
  <si>
    <t>3ª MEDIÇÃO</t>
  </si>
  <si>
    <t>4ª MEDIÇÃO</t>
  </si>
  <si>
    <t>5ª MEDIÇÃO - FINAL</t>
  </si>
  <si>
    <t xml:space="preserve">DATA: </t>
  </si>
  <si>
    <t>MEDIÇÃO PERÍODO</t>
  </si>
  <si>
    <t>MEDIÇÃO ACUMULADA</t>
  </si>
  <si>
    <t>QTDE.</t>
  </si>
  <si>
    <t>PREÇO</t>
  </si>
  <si>
    <t>QTDE</t>
  </si>
  <si>
    <t>VALOR</t>
  </si>
  <si>
    <t>%</t>
  </si>
  <si>
    <t>Diogo Rossetto</t>
  </si>
  <si>
    <t>CREA-PR - 109070/D</t>
  </si>
  <si>
    <t>1720241817467</t>
  </si>
  <si>
    <t>Fiscal da obra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</si>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</sst>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\-yy;@"/>
    <numFmt numFmtId="166" formatCode="_(* #,##0.00_);_(* \(#,##0.00\);_(* \-??_);_(@_)"/>
    <numFmt numFmtId="167" formatCode="General;General"/>
    <numFmt numFmtId="168" formatCode="[$-F800]dddd\,\ mmmm\ dd\,\ yyyy"/>
    <numFmt numFmtId="169" formatCode="0\."/>
    <numFmt numFmtId="170" formatCode="_-* #,##0.00_-;\-* #,##0.00_-;_-* \-??_-;_-@_-"/>
    <numFmt numFmtId="171" formatCode="_(\ #,##0.00_);_(&quot; (&quot;#,##0.00\);_(&quot; -&quot;??_);_(@_)"/>
    <numFmt numFmtId="172" formatCode="mm/yy"/>
    <numFmt numFmtId="173" formatCode="#,##0.00_);[Red]\(#,##0.00\)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4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3" fillId="0" borderId="0"/>
    <xf numFmtId="170" fontId="9" fillId="0" borderId="0" applyFill="0" applyBorder="0" applyAlignment="0" applyProtection="0"/>
    <xf numFmtId="9" fontId="9" fillId="0" borderId="0" applyFill="0" applyBorder="0" applyAlignment="0" applyProtection="0"/>
  </cellStyleXfs>
  <cellXfs count="230">
    <xf numFmtId="0" fontId="0" fillId="0" borderId="0" xfId="0"/>
    <xf numFmtId="10" fontId="0" fillId="0" borderId="0" xfId="0" applyNumberFormat="1"/>
    <xf numFmtId="0" fontId="6" fillId="0" borderId="0" xfId="4" applyFont="1" applyAlignment="1">
      <alignment horizontal="left" vertical="top"/>
    </xf>
    <xf numFmtId="166" fontId="0" fillId="0" borderId="17" xfId="1" applyNumberFormat="1" applyFont="1" applyFill="1" applyBorder="1" applyAlignment="1" applyProtection="1">
      <alignment vertical="center" shrinkToFit="1"/>
    </xf>
    <xf numFmtId="166" fontId="0" fillId="0" borderId="18" xfId="1" applyNumberFormat="1" applyFont="1" applyFill="1" applyBorder="1" applyAlignment="1" applyProtection="1">
      <alignment horizontal="center" vertical="center" shrinkToFit="1"/>
    </xf>
    <xf numFmtId="166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166" fontId="0" fillId="0" borderId="17" xfId="1" applyNumberFormat="1" applyFont="1" applyFill="1" applyBorder="1" applyAlignment="1" applyProtection="1">
      <alignment horizontal="center" vertical="center" shrinkToFit="1"/>
    </xf>
    <xf numFmtId="166" fontId="0" fillId="0" borderId="18" xfId="1" applyNumberFormat="1" applyFont="1" applyFill="1" applyBorder="1" applyAlignment="1" applyProtection="1">
      <alignment vertical="center" shrinkToFit="1"/>
    </xf>
    <xf numFmtId="166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3" applyNumberFormat="1" applyFont="1" applyFill="1" applyBorder="1" applyAlignment="1" applyProtection="1">
      <alignment horizontal="center" vertical="center"/>
    </xf>
    <xf numFmtId="166" fontId="6" fillId="5" borderId="24" xfId="1" applyNumberFormat="1" applyFont="1" applyFill="1" applyBorder="1" applyAlignment="1" applyProtection="1">
      <alignment horizontal="center" vertical="center" shrinkToFit="1"/>
    </xf>
    <xf numFmtId="166" fontId="18" fillId="5" borderId="4" xfId="1" applyNumberFormat="1" applyFont="1" applyFill="1" applyBorder="1" applyAlignment="1" applyProtection="1">
      <alignment horizontal="center" vertical="center" shrinkToFit="1"/>
    </xf>
    <xf numFmtId="166" fontId="18" fillId="5" borderId="24" xfId="1" applyNumberFormat="1" applyFont="1" applyFill="1" applyBorder="1" applyAlignment="1" applyProtection="1">
      <alignment horizontal="center" vertical="center" shrinkToFit="1"/>
    </xf>
    <xf numFmtId="166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6" fontId="6" fillId="5" borderId="27" xfId="1" applyNumberFormat="1" applyFont="1" applyFill="1" applyBorder="1" applyAlignment="1" applyProtection="1">
      <alignment horizontal="center" vertical="center" shrinkToFit="1"/>
    </xf>
    <xf numFmtId="166" fontId="6" fillId="5" borderId="26" xfId="1" applyNumberFormat="1" applyFont="1" applyFill="1" applyBorder="1" applyAlignment="1" applyProtection="1">
      <alignment horizontal="center" vertical="center"/>
    </xf>
    <xf numFmtId="0" fontId="20" fillId="0" borderId="28" xfId="5" applyFont="1" applyBorder="1" applyAlignment="1">
      <alignment vertical="center"/>
    </xf>
    <xf numFmtId="0" fontId="0" fillId="0" borderId="28" xfId="0" applyBorder="1"/>
    <xf numFmtId="0" fontId="6" fillId="0" borderId="0" xfId="0" applyFont="1"/>
    <xf numFmtId="0" fontId="0" fillId="0" borderId="0" xfId="5" applyFont="1" applyAlignment="1">
      <alignment vertical="center"/>
    </xf>
    <xf numFmtId="0" fontId="6" fillId="0" borderId="5" xfId="0" applyFont="1" applyBorder="1"/>
    <xf numFmtId="0" fontId="0" fillId="0" borderId="5" xfId="0" applyBorder="1"/>
    <xf numFmtId="0" fontId="24" fillId="0" borderId="5" xfId="6" applyFont="1" applyBorder="1" applyAlignment="1">
      <alignment horizontal="left" vertical="center" wrapText="1"/>
    </xf>
    <xf numFmtId="0" fontId="24" fillId="0" borderId="8" xfId="6" applyFont="1" applyBorder="1" applyAlignment="1">
      <alignment horizontal="left" vertical="center" wrapText="1"/>
    </xf>
    <xf numFmtId="169" fontId="25" fillId="0" borderId="29" xfId="6" applyNumberFormat="1" applyFont="1" applyBorder="1" applyAlignment="1">
      <alignment horizontal="left"/>
    </xf>
    <xf numFmtId="10" fontId="25" fillId="0" borderId="30" xfId="6" applyNumberFormat="1" applyFont="1" applyBorder="1" applyAlignment="1">
      <alignment horizontal="left"/>
    </xf>
    <xf numFmtId="0" fontId="25" fillId="0" borderId="31" xfId="6" applyFont="1" applyBorder="1"/>
    <xf numFmtId="0" fontId="26" fillId="0" borderId="31" xfId="6" applyFont="1" applyBorder="1"/>
    <xf numFmtId="0" fontId="24" fillId="0" borderId="13" xfId="6" applyFont="1" applyBorder="1" applyAlignment="1" applyProtection="1">
      <alignment horizontal="center"/>
      <protection locked="0"/>
    </xf>
    <xf numFmtId="0" fontId="24" fillId="0" borderId="32" xfId="6" applyFont="1" applyBorder="1" applyAlignment="1">
      <alignment horizontal="center"/>
    </xf>
    <xf numFmtId="0" fontId="24" fillId="0" borderId="14" xfId="6" applyFont="1" applyBorder="1" applyAlignment="1">
      <alignment horizontal="center"/>
    </xf>
    <xf numFmtId="172" fontId="24" fillId="0" borderId="33" xfId="6" applyNumberFormat="1" applyFont="1" applyBorder="1" applyAlignment="1" applyProtection="1">
      <alignment horizontal="center"/>
      <protection locked="0"/>
    </xf>
    <xf numFmtId="172" fontId="24" fillId="0" borderId="34" xfId="6" applyNumberFormat="1" applyFont="1" applyBorder="1" applyAlignment="1">
      <alignment horizontal="center"/>
    </xf>
    <xf numFmtId="172" fontId="24" fillId="0" borderId="35" xfId="6" applyNumberFormat="1" applyFont="1" applyBorder="1" applyAlignment="1">
      <alignment horizontal="center"/>
    </xf>
    <xf numFmtId="171" fontId="1" fillId="0" borderId="36" xfId="1" applyNumberFormat="1" applyFill="1" applyBorder="1" applyAlignment="1" applyProtection="1">
      <alignment horizontal="right" shrinkToFit="1"/>
    </xf>
    <xf numFmtId="171" fontId="0" fillId="0" borderId="9" xfId="1" applyNumberFormat="1" applyFont="1" applyFill="1" applyBorder="1" applyAlignment="1" applyProtection="1">
      <alignment horizontal="center" vertical="center"/>
    </xf>
    <xf numFmtId="10" fontId="21" fillId="0" borderId="37" xfId="8" applyNumberFormat="1" applyFont="1" applyFill="1" applyBorder="1" applyAlignment="1" applyProtection="1">
      <alignment horizontal="center"/>
    </xf>
    <xf numFmtId="10" fontId="21" fillId="0" borderId="38" xfId="8" applyNumberFormat="1" applyFont="1" applyFill="1" applyBorder="1" applyAlignment="1" applyProtection="1">
      <alignment horizontal="center"/>
    </xf>
    <xf numFmtId="10" fontId="21" fillId="0" borderId="39" xfId="8" applyNumberFormat="1" applyFont="1" applyFill="1" applyBorder="1" applyAlignment="1" applyProtection="1">
      <alignment horizontal="center"/>
    </xf>
    <xf numFmtId="170" fontId="0" fillId="0" borderId="31" xfId="7" applyFont="1" applyFill="1" applyBorder="1" applyAlignment="1" applyProtection="1">
      <alignment horizontal="right" shrinkToFit="1"/>
    </xf>
    <xf numFmtId="171" fontId="0" fillId="0" borderId="1" xfId="1" applyNumberFormat="1" applyFont="1" applyFill="1" applyBorder="1" applyAlignment="1" applyProtection="1">
      <alignment horizontal="center" vertical="center"/>
    </xf>
    <xf numFmtId="10" fontId="27" fillId="0" borderId="40" xfId="8" applyNumberFormat="1" applyFont="1" applyFill="1" applyBorder="1" applyAlignment="1" applyProtection="1">
      <alignment horizontal="center"/>
      <protection locked="0"/>
    </xf>
    <xf numFmtId="10" fontId="27" fillId="0" borderId="41" xfId="8" applyNumberFormat="1" applyFont="1" applyFill="1" applyBorder="1" applyAlignment="1" applyProtection="1">
      <alignment horizontal="center"/>
      <protection locked="0"/>
    </xf>
    <xf numFmtId="10" fontId="27" fillId="0" borderId="42" xfId="8" applyNumberFormat="1" applyFont="1" applyFill="1" applyBorder="1" applyAlignment="1" applyProtection="1">
      <alignment horizontal="center"/>
      <protection locked="0"/>
    </xf>
    <xf numFmtId="0" fontId="25" fillId="6" borderId="22" xfId="6" applyFont="1" applyFill="1" applyBorder="1"/>
    <xf numFmtId="0" fontId="25" fillId="6" borderId="23" xfId="6" applyFont="1" applyFill="1" applyBorder="1"/>
    <xf numFmtId="0" fontId="25" fillId="9" borderId="9" xfId="6" applyFont="1" applyFill="1" applyBorder="1"/>
    <xf numFmtId="0" fontId="25" fillId="9" borderId="1" xfId="6" applyFont="1" applyFill="1" applyBorder="1"/>
    <xf numFmtId="0" fontId="24" fillId="0" borderId="0" xfId="6" applyFont="1" applyAlignment="1">
      <alignment horizontal="left"/>
    </xf>
    <xf numFmtId="0" fontId="25" fillId="0" borderId="0" xfId="6" applyFont="1"/>
    <xf numFmtId="0" fontId="25" fillId="9" borderId="1" xfId="6" applyFont="1" applyFill="1" applyBorder="1" applyAlignment="1">
      <alignment horizontal="center"/>
    </xf>
    <xf numFmtId="0" fontId="25" fillId="9" borderId="2" xfId="6" applyFont="1" applyFill="1" applyBorder="1"/>
    <xf numFmtId="170" fontId="0" fillId="6" borderId="23" xfId="7" applyFont="1" applyFill="1" applyBorder="1" applyAlignment="1" applyProtection="1">
      <alignment horizontal="center"/>
    </xf>
    <xf numFmtId="0" fontId="25" fillId="6" borderId="24" xfId="6" applyFont="1" applyFill="1" applyBorder="1"/>
    <xf numFmtId="170" fontId="0" fillId="9" borderId="44" xfId="7" applyFont="1" applyFill="1" applyBorder="1" applyAlignment="1" applyProtection="1">
      <alignment horizontal="center"/>
    </xf>
    <xf numFmtId="170" fontId="0" fillId="9" borderId="45" xfId="7" applyFont="1" applyFill="1" applyBorder="1" applyAlignment="1" applyProtection="1">
      <alignment horizontal="right"/>
    </xf>
    <xf numFmtId="10" fontId="0" fillId="9" borderId="47" xfId="8" applyNumberFormat="1" applyFont="1" applyFill="1" applyBorder="1" applyAlignment="1" applyProtection="1"/>
    <xf numFmtId="10" fontId="0" fillId="9" borderId="48" xfId="8" applyNumberFormat="1" applyFont="1" applyFill="1" applyBorder="1" applyAlignment="1" applyProtection="1"/>
    <xf numFmtId="170" fontId="0" fillId="0" borderId="15" xfId="7" applyFont="1" applyFill="1" applyBorder="1" applyAlignment="1" applyProtection="1">
      <alignment horizontal="center"/>
    </xf>
    <xf numFmtId="170" fontId="0" fillId="0" borderId="49" xfId="7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70" fontId="0" fillId="9" borderId="15" xfId="7" applyFont="1" applyFill="1" applyBorder="1" applyAlignment="1" applyProtection="1">
      <alignment horizontal="center"/>
    </xf>
    <xf numFmtId="170" fontId="0" fillId="9" borderId="49" xfId="7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70" fontId="0" fillId="0" borderId="29" xfId="7" applyFont="1" applyFill="1" applyBorder="1" applyAlignment="1" applyProtection="1">
      <alignment horizontal="center"/>
    </xf>
    <xf numFmtId="170" fontId="0" fillId="0" borderId="36" xfId="7" applyFont="1" applyFill="1" applyBorder="1" applyAlignment="1" applyProtection="1">
      <alignment horizontal="right"/>
    </xf>
    <xf numFmtId="43" fontId="1" fillId="0" borderId="50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70" fontId="6" fillId="9" borderId="51" xfId="7" applyFont="1" applyFill="1" applyBorder="1" applyAlignment="1" applyProtection="1">
      <alignment horizontal="center"/>
    </xf>
    <xf numFmtId="170" fontId="6" fillId="9" borderId="52" xfId="7" applyFont="1" applyFill="1" applyBorder="1" applyAlignment="1" applyProtection="1">
      <alignment horizontal="right"/>
    </xf>
    <xf numFmtId="170" fontId="6" fillId="9" borderId="25" xfId="7" applyFont="1" applyFill="1" applyBorder="1" applyAlignment="1" applyProtection="1">
      <alignment shrinkToFit="1"/>
    </xf>
    <xf numFmtId="170" fontId="6" fillId="9" borderId="27" xfId="7" applyFont="1" applyFill="1" applyBorder="1" applyAlignment="1" applyProtection="1">
      <alignment shrinkToFit="1"/>
    </xf>
    <xf numFmtId="170" fontId="6" fillId="9" borderId="26" xfId="7" applyFont="1" applyFill="1" applyBorder="1" applyAlignment="1" applyProtection="1">
      <alignment shrinkToFit="1"/>
    </xf>
    <xf numFmtId="0" fontId="2" fillId="0" borderId="0" xfId="0" applyFont="1"/>
    <xf numFmtId="0" fontId="28" fillId="0" borderId="43" xfId="6" applyFont="1" applyBorder="1" applyAlignment="1">
      <alignment vertical="top"/>
    </xf>
    <xf numFmtId="10" fontId="0" fillId="9" borderId="46" xfId="3" applyNumberFormat="1" applyFont="1" applyFill="1" applyBorder="1" applyAlignment="1" applyProtection="1"/>
    <xf numFmtId="170" fontId="0" fillId="0" borderId="0" xfId="0" applyNumberFormat="1"/>
    <xf numFmtId="172" fontId="24" fillId="0" borderId="34" xfId="6" applyNumberFormat="1" applyFont="1" applyBorder="1" applyAlignment="1" applyProtection="1">
      <alignment horizontal="center"/>
      <protection locked="0"/>
    </xf>
    <xf numFmtId="10" fontId="21" fillId="0" borderId="37" xfId="8" applyNumberFormat="1" applyFont="1" applyFill="1" applyBorder="1" applyAlignment="1" applyProtection="1">
      <alignment horizontal="center"/>
      <protection locked="0"/>
    </xf>
    <xf numFmtId="10" fontId="21" fillId="0" borderId="38" xfId="8" applyNumberFormat="1" applyFont="1" applyFill="1" applyBorder="1" applyAlignment="1" applyProtection="1">
      <alignment horizontal="center"/>
      <protection locked="0"/>
    </xf>
    <xf numFmtId="0" fontId="0" fillId="0" borderId="8" xfId="5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5" applyFont="1" applyAlignment="1">
      <alignment horizontal="left" vertical="top" wrapText="1"/>
    </xf>
    <xf numFmtId="0" fontId="0" fillId="0" borderId="5" xfId="5" applyFont="1" applyBorder="1" applyAlignment="1">
      <alignment horizontal="left" vertical="top" wrapText="1"/>
    </xf>
    <xf numFmtId="0" fontId="0" fillId="0" borderId="5" xfId="5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4" xfId="0" applyBorder="1"/>
    <xf numFmtId="0" fontId="6" fillId="0" borderId="1" xfId="4" applyFont="1" applyBorder="1" applyAlignment="1">
      <alignment vertical="top"/>
    </xf>
    <xf numFmtId="0" fontId="6" fillId="0" borderId="0" xfId="4" applyFont="1" applyAlignment="1">
      <alignment horizontal="center" vertical="top"/>
    </xf>
    <xf numFmtId="0" fontId="6" fillId="0" borderId="1" xfId="4" applyFont="1" applyBorder="1" applyAlignment="1">
      <alignment horizontal="center" vertical="top"/>
    </xf>
    <xf numFmtId="165" fontId="0" fillId="0" borderId="2" xfId="5" applyNumberFormat="1" applyFont="1" applyBorder="1" applyAlignment="1">
      <alignment vertical="top" shrinkToFit="1"/>
    </xf>
    <xf numFmtId="0" fontId="0" fillId="0" borderId="3" xfId="5" applyFont="1" applyBorder="1" applyAlignment="1">
      <alignment vertical="top" wrapText="1"/>
    </xf>
    <xf numFmtId="0" fontId="0" fillId="0" borderId="8" xfId="5" applyFont="1" applyBorder="1" applyAlignment="1">
      <alignment horizontal="center" vertical="top" wrapText="1"/>
    </xf>
    <xf numFmtId="0" fontId="0" fillId="0" borderId="2" xfId="5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/>
    <xf numFmtId="0" fontId="10" fillId="0" borderId="2" xfId="0" applyFont="1" applyBorder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>
      <alignment horizontal="center" vertical="center" wrapText="1"/>
    </xf>
    <xf numFmtId="49" fontId="0" fillId="4" borderId="17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wrapText="1"/>
    </xf>
    <xf numFmtId="43" fontId="0" fillId="4" borderId="17" xfId="1" applyFont="1" applyFill="1" applyBorder="1" applyAlignment="1" applyProtection="1">
      <alignment vertical="center" wrapText="1"/>
    </xf>
    <xf numFmtId="10" fontId="0" fillId="3" borderId="17" xfId="3" applyNumberFormat="1" applyFont="1" applyFill="1" applyBorder="1" applyAlignment="1" applyProtection="1">
      <alignment horizontal="center" vertical="center" wrapText="1"/>
    </xf>
    <xf numFmtId="10" fontId="11" fillId="3" borderId="19" xfId="3" applyNumberFormat="1" applyFont="1" applyFill="1" applyBorder="1" applyAlignment="1" applyProtection="1">
      <alignment horizontal="center" vertical="center"/>
    </xf>
    <xf numFmtId="0" fontId="0" fillId="0" borderId="20" xfId="0" applyBorder="1"/>
    <xf numFmtId="0" fontId="0" fillId="0" borderId="21" xfId="0" applyBorder="1"/>
    <xf numFmtId="0" fontId="10" fillId="0" borderId="0" xfId="0" applyFont="1"/>
    <xf numFmtId="0" fontId="0" fillId="0" borderId="0" xfId="0" applyAlignment="1">
      <alignment horizontal="left"/>
    </xf>
    <xf numFmtId="43" fontId="0" fillId="4" borderId="19" xfId="1" applyFont="1" applyFill="1" applyBorder="1" applyAlignment="1" applyProtection="1">
      <alignment vertical="center" wrapText="1"/>
    </xf>
    <xf numFmtId="43" fontId="0" fillId="4" borderId="16" xfId="1" applyFont="1" applyFill="1" applyBorder="1" applyAlignment="1" applyProtection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49" fontId="6" fillId="5" borderId="23" xfId="0" applyNumberFormat="1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9" fillId="0" borderId="6" xfId="0" applyFont="1" applyBorder="1" applyAlignment="1">
      <alignment horizontal="left" vertical="center"/>
    </xf>
    <xf numFmtId="0" fontId="0" fillId="0" borderId="10" xfId="0" applyBorder="1"/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43" fontId="0" fillId="0" borderId="0" xfId="0" applyNumberFormat="1"/>
    <xf numFmtId="164" fontId="0" fillId="0" borderId="0" xfId="0" applyNumberFormat="1"/>
    <xf numFmtId="43" fontId="0" fillId="4" borderId="17" xfId="1" applyFont="1" applyFill="1" applyBorder="1" applyAlignment="1" applyProtection="1">
      <alignment vertical="center" wrapText="1"/>
      <protection locked="0"/>
    </xf>
    <xf numFmtId="0" fontId="8" fillId="10" borderId="53" xfId="0" applyFont="1" applyFill="1" applyBorder="1"/>
    <xf numFmtId="0" fontId="8" fillId="10" borderId="54" xfId="0" applyFont="1" applyFill="1" applyBorder="1"/>
    <xf numFmtId="0" fontId="8" fillId="10" borderId="55" xfId="0" applyFont="1" applyFill="1" applyBorder="1"/>
    <xf numFmtId="0" fontId="0" fillId="11" borderId="0" xfId="0" applyFill="1" applyAlignment="1" applyProtection="1">
      <alignment vertical="center"/>
      <protection locked="0"/>
    </xf>
    <xf numFmtId="0" fontId="31" fillId="11" borderId="0" xfId="0" applyFont="1" applyFill="1" applyAlignment="1" applyProtection="1">
      <alignment vertical="center"/>
      <protection locked="0"/>
    </xf>
    <xf numFmtId="0" fontId="8" fillId="10" borderId="58" xfId="0" applyFont="1" applyFill="1" applyBorder="1"/>
    <xf numFmtId="0" fontId="8" fillId="10" borderId="59" xfId="0" applyFont="1" applyFill="1" applyBorder="1"/>
    <xf numFmtId="0" fontId="8" fillId="10" borderId="60" xfId="0" applyFont="1" applyFill="1" applyBorder="1"/>
    <xf numFmtId="0" fontId="13" fillId="10" borderId="53" xfId="0" applyFont="1" applyFill="1" applyBorder="1" applyAlignment="1">
      <alignment horizontal="center" vertical="center"/>
    </xf>
    <xf numFmtId="0" fontId="13" fillId="10" borderId="58" xfId="0" applyFont="1" applyFill="1" applyBorder="1" applyAlignment="1">
      <alignment vertical="center"/>
    </xf>
    <xf numFmtId="0" fontId="13" fillId="10" borderId="59" xfId="0" applyFont="1" applyFill="1" applyBorder="1" applyAlignment="1">
      <alignment vertical="center"/>
    </xf>
    <xf numFmtId="0" fontId="13" fillId="10" borderId="60" xfId="0" applyFont="1" applyFill="1" applyBorder="1" applyAlignment="1">
      <alignment vertical="center"/>
    </xf>
    <xf numFmtId="0" fontId="13" fillId="10" borderId="64" xfId="0" applyFont="1" applyFill="1" applyBorder="1" applyAlignment="1">
      <alignment horizontal="center" vertical="center"/>
    </xf>
    <xf numFmtId="0" fontId="8" fillId="10" borderId="65" xfId="0" applyFont="1" applyFill="1" applyBorder="1"/>
    <xf numFmtId="173" fontId="8" fillId="12" borderId="66" xfId="0" applyNumberFormat="1" applyFont="1" applyFill="1" applyBorder="1" applyAlignment="1" applyProtection="1">
      <alignment horizontal="center" vertical="center"/>
      <protection locked="0"/>
    </xf>
    <xf numFmtId="4" fontId="8" fillId="10" borderId="66" xfId="1" applyNumberFormat="1" applyFont="1" applyFill="1" applyBorder="1" applyAlignment="1" applyProtection="1">
      <alignment horizontal="center" vertical="center"/>
    </xf>
    <xf numFmtId="173" fontId="13" fillId="13" borderId="66" xfId="0" applyNumberFormat="1" applyFont="1" applyFill="1" applyBorder="1" applyAlignment="1" applyProtection="1">
      <alignment horizontal="center" vertical="center"/>
      <protection locked="0"/>
    </xf>
    <xf numFmtId="4" fontId="13" fillId="13" borderId="66" xfId="1" applyNumberFormat="1" applyFont="1" applyFill="1" applyBorder="1" applyAlignment="1" applyProtection="1">
      <alignment horizontal="center" vertical="center"/>
    </xf>
    <xf numFmtId="10" fontId="13" fillId="13" borderId="66" xfId="1" applyNumberFormat="1" applyFont="1" applyFill="1" applyBorder="1" applyAlignment="1" applyProtection="1">
      <alignment horizontal="center" vertical="center"/>
    </xf>
    <xf numFmtId="10" fontId="13" fillId="10" borderId="64" xfId="3" applyNumberFormat="1" applyFont="1" applyFill="1" applyBorder="1" applyAlignment="1">
      <alignment horizontal="center" vertical="center"/>
    </xf>
    <xf numFmtId="168" fontId="0" fillId="0" borderId="0" xfId="0" applyNumberFormat="1" applyProtection="1">
      <protection locked="0"/>
    </xf>
    <xf numFmtId="49" fontId="0" fillId="0" borderId="5" xfId="0" applyNumberFormat="1" applyBorder="1"/>
    <xf numFmtId="0" fontId="19" fillId="0" borderId="0" xfId="0" applyFont="1"/>
    <xf numFmtId="0" fontId="0" fillId="0" borderId="0" xfId="5" applyFont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0" fontId="6" fillId="0" borderId="1" xfId="4" applyFont="1" applyBorder="1" applyAlignment="1">
      <alignment horizontal="left" vertical="top"/>
    </xf>
    <xf numFmtId="0" fontId="6" fillId="0" borderId="6" xfId="4" applyFont="1" applyBorder="1" applyAlignment="1">
      <alignment horizontal="left" vertical="top"/>
    </xf>
    <xf numFmtId="0" fontId="19" fillId="4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7" fontId="0" fillId="0" borderId="8" xfId="0" applyNumberFormat="1" applyBorder="1" applyAlignment="1" applyProtection="1">
      <alignment horizontal="left"/>
      <protection locked="0"/>
    </xf>
    <xf numFmtId="0" fontId="11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textRotation="90" wrapText="1"/>
    </xf>
    <xf numFmtId="0" fontId="0" fillId="2" borderId="0" xfId="0" applyFill="1" applyAlignment="1">
      <alignment horizontal="left"/>
    </xf>
    <xf numFmtId="0" fontId="11" fillId="0" borderId="0" xfId="0" applyFont="1" applyAlignment="1">
      <alignment horizontal="center" textRotation="90"/>
    </xf>
    <xf numFmtId="0" fontId="0" fillId="0" borderId="2" xfId="5" applyFont="1" applyBorder="1" applyAlignment="1">
      <alignment horizontal="left" vertical="top" wrapText="1"/>
    </xf>
    <xf numFmtId="0" fontId="0" fillId="0" borderId="7" xfId="5" applyFont="1" applyBorder="1" applyAlignment="1">
      <alignment horizontal="left" vertical="top" wrapText="1"/>
    </xf>
    <xf numFmtId="0" fontId="6" fillId="0" borderId="10" xfId="0" applyFont="1" applyBorder="1" applyAlignment="1">
      <alignment horizontal="center"/>
    </xf>
    <xf numFmtId="0" fontId="6" fillId="0" borderId="6" xfId="4" applyFont="1" applyBorder="1" applyAlignment="1">
      <alignment horizontal="center" vertical="top"/>
    </xf>
    <xf numFmtId="0" fontId="6" fillId="0" borderId="10" xfId="4" applyFont="1" applyBorder="1" applyAlignment="1">
      <alignment horizontal="center" vertical="top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5" applyFont="1" applyBorder="1" applyAlignment="1" applyProtection="1">
      <alignment horizontal="center" vertical="top" wrapText="1"/>
      <protection locked="0"/>
    </xf>
    <xf numFmtId="0" fontId="0" fillId="0" borderId="3" xfId="5" applyFont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" fontId="0" fillId="0" borderId="2" xfId="5" applyNumberFormat="1" applyFont="1" applyBorder="1" applyAlignment="1" applyProtection="1">
      <alignment horizontal="left" vertical="top" wrapText="1"/>
      <protection locked="0"/>
    </xf>
    <xf numFmtId="0" fontId="13" fillId="10" borderId="56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57" xfId="0" applyFont="1" applyFill="1" applyBorder="1" applyAlignment="1">
      <alignment horizontal="center"/>
    </xf>
    <xf numFmtId="14" fontId="13" fillId="10" borderId="54" xfId="0" applyNumberFormat="1" applyFont="1" applyFill="1" applyBorder="1" applyAlignment="1">
      <alignment horizontal="center" vertical="center"/>
    </xf>
    <xf numFmtId="0" fontId="13" fillId="10" borderId="54" xfId="0" applyFont="1" applyFill="1" applyBorder="1" applyAlignment="1">
      <alignment horizontal="center" vertical="center"/>
    </xf>
    <xf numFmtId="0" fontId="13" fillId="10" borderId="55" xfId="0" applyFont="1" applyFill="1" applyBorder="1" applyAlignment="1">
      <alignment horizontal="center" vertical="center"/>
    </xf>
    <xf numFmtId="0" fontId="13" fillId="10" borderId="61" xfId="0" applyFont="1" applyFill="1" applyBorder="1" applyAlignment="1">
      <alignment horizontal="center" vertical="center"/>
    </xf>
    <xf numFmtId="0" fontId="13" fillId="10" borderId="62" xfId="0" applyFont="1" applyFill="1" applyBorder="1" applyAlignment="1">
      <alignment horizontal="center" vertical="center"/>
    </xf>
    <xf numFmtId="0" fontId="13" fillId="10" borderId="63" xfId="0" applyFont="1" applyFill="1" applyBorder="1" applyAlignment="1">
      <alignment horizontal="center" vertical="center"/>
    </xf>
    <xf numFmtId="0" fontId="14" fillId="10" borderId="61" xfId="0" applyFont="1" applyFill="1" applyBorder="1" applyAlignment="1">
      <alignment horizontal="center" vertical="center"/>
    </xf>
    <xf numFmtId="0" fontId="14" fillId="10" borderId="63" xfId="0" applyFont="1" applyFill="1" applyBorder="1" applyAlignment="1">
      <alignment horizontal="center" vertical="center"/>
    </xf>
    <xf numFmtId="0" fontId="14" fillId="10" borderId="62" xfId="0" applyFont="1" applyFill="1" applyBorder="1" applyAlignment="1">
      <alignment horizontal="center" vertical="center"/>
    </xf>
    <xf numFmtId="164" fontId="13" fillId="10" borderId="61" xfId="2" applyFont="1" applyFill="1" applyBorder="1" applyAlignment="1">
      <alignment horizontal="center"/>
    </xf>
    <xf numFmtId="164" fontId="13" fillId="10" borderId="63" xfId="2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left"/>
      <protection locked="0"/>
    </xf>
    <xf numFmtId="164" fontId="28" fillId="0" borderId="22" xfId="2" applyFont="1" applyBorder="1" applyAlignment="1">
      <alignment horizontal="center" vertical="top"/>
    </xf>
    <xf numFmtId="164" fontId="28" fillId="0" borderId="24" xfId="2" applyFont="1" applyBorder="1" applyAlignment="1">
      <alignment horizontal="center" vertical="top"/>
    </xf>
    <xf numFmtId="0" fontId="24" fillId="0" borderId="22" xfId="6" applyFont="1" applyBorder="1" applyAlignment="1">
      <alignment horizontal="center" vertical="center" wrapText="1"/>
    </xf>
    <xf numFmtId="0" fontId="24" fillId="0" borderId="23" xfId="6" applyFont="1" applyBorder="1" applyAlignment="1">
      <alignment horizontal="left" vertical="center" wrapText="1"/>
    </xf>
    <xf numFmtId="170" fontId="6" fillId="0" borderId="24" xfId="7" applyFont="1" applyFill="1" applyBorder="1" applyAlignment="1" applyProtection="1">
      <alignment horizontal="center" vertical="center" wrapText="1"/>
    </xf>
    <xf numFmtId="171" fontId="6" fillId="0" borderId="4" xfId="1" applyNumberFormat="1" applyFont="1" applyFill="1" applyBorder="1" applyAlignment="1" applyProtection="1">
      <alignment horizontal="center" vertical="center"/>
    </xf>
  </cellXfs>
  <cellStyles count="9">
    <cellStyle name="Moeda" xfId="2" builtinId="4"/>
    <cellStyle name="Normal" xfId="0" builtinId="0"/>
    <cellStyle name="Normal 2" xfId="5" xr:uid="{82557647-5198-4FA3-89F5-E180EBB6EDB6}"/>
    <cellStyle name="Normal 3" xfId="6" xr:uid="{8D899F6E-6170-495A-8081-67B651515AFF}"/>
    <cellStyle name="Normal_FICHA DE VERIFICAÇÃO PRELIMINAR - Plano R" xfId="4" xr:uid="{06A6D83D-CC1E-433D-B68E-4ECE8D66362A}"/>
    <cellStyle name="Porcentagem" xfId="3" builtinId="5"/>
    <cellStyle name="Porcentagem 2" xfId="8" xr:uid="{C553FD13-972E-488C-9FFD-77134D57D874}"/>
    <cellStyle name="Vírgula" xfId="1" builtinId="3"/>
    <cellStyle name="Vírgula 2" xfId="7" xr:uid="{8352505B-4808-484E-ADCB-80B2134C04E2}"/>
  </cellStyles>
  <dxfs count="54"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Cemit&#233;rio/Portal/OR&#199;AMENTO%20PORTAL%20CEMIT&#201;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60"/>
  <sheetViews>
    <sheetView tabSelected="1" topLeftCell="O1" workbookViewId="0">
      <selection activeCell="R68" sqref="R68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hidden="1" customWidth="1"/>
    <col min="13" max="14" width="8.7109375" hidden="1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6" width="3.7109375" hidden="1" customWidth="1"/>
    <col min="27" max="28" width="14.7109375" hidden="1" customWidth="1"/>
    <col min="29" max="29" width="15.7109375" hidden="1" customWidth="1"/>
    <col min="30" max="31" width="9.140625" hidden="1" customWidth="1"/>
    <col min="32" max="32" width="15.5703125" hidden="1" customWidth="1"/>
    <col min="33" max="33" width="15.7109375" hidden="1" customWidth="1"/>
    <col min="34" max="34" width="0" hidden="1" customWidth="1"/>
    <col min="35" max="35" width="1.7109375" customWidth="1"/>
    <col min="36" max="36" width="14.7109375" hidden="1" customWidth="1"/>
    <col min="37" max="37" width="1.7109375" hidden="1" customWidth="1"/>
    <col min="38" max="38" width="14.7109375" hidden="1" customWidth="1"/>
    <col min="39" max="40" width="15.7109375" hidden="1" customWidth="1"/>
    <col min="41" max="52" width="9.140625" hidden="1" customWidth="1"/>
    <col min="53" max="66" width="0" hidden="1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66" ht="18" x14ac:dyDescent="0.25">
      <c r="M1" s="90"/>
      <c r="N1" s="90"/>
      <c r="R1" s="91" t="s">
        <v>229</v>
      </c>
      <c r="S1" s="198"/>
      <c r="T1" s="199"/>
      <c r="U1" s="199"/>
      <c r="V1" s="199"/>
      <c r="W1" s="199"/>
      <c r="X1" s="199"/>
      <c r="Y1" s="92"/>
      <c r="Z1" s="92"/>
      <c r="AA1" s="92"/>
      <c r="AB1" s="92"/>
    </row>
    <row r="2" spans="1:66" hidden="1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R2" s="93"/>
      <c r="S2" s="199"/>
      <c r="T2" s="199"/>
      <c r="U2" s="199"/>
      <c r="V2" s="199"/>
      <c r="W2" s="199"/>
      <c r="X2" s="199"/>
      <c r="Y2" s="94"/>
      <c r="Z2" s="94"/>
      <c r="AA2" s="94"/>
      <c r="AB2" s="94"/>
    </row>
    <row r="3" spans="1:66" ht="21.75" hidden="1" customHeight="1" x14ac:dyDescent="0.25">
      <c r="H3" s="95"/>
      <c r="R3" s="96"/>
      <c r="S3" s="199"/>
      <c r="T3" s="199"/>
      <c r="U3" s="199"/>
      <c r="V3" s="199"/>
      <c r="W3" s="199"/>
      <c r="X3" s="199"/>
    </row>
    <row r="4" spans="1:66" x14ac:dyDescent="0.25">
      <c r="A4" t="s">
        <v>6</v>
      </c>
      <c r="F4" t="s">
        <v>7</v>
      </c>
      <c r="G4" t="s">
        <v>8</v>
      </c>
      <c r="H4" t="s">
        <v>9</v>
      </c>
      <c r="I4" s="1">
        <v>0</v>
      </c>
      <c r="O4" s="183" t="s">
        <v>191</v>
      </c>
      <c r="P4" s="183"/>
      <c r="Q4" s="196" t="s">
        <v>205</v>
      </c>
      <c r="R4" s="197"/>
      <c r="S4" s="199"/>
      <c r="T4" s="199"/>
      <c r="U4" s="199"/>
      <c r="V4" s="199"/>
      <c r="W4" s="199"/>
      <c r="X4" s="199"/>
      <c r="Y4" s="2"/>
      <c r="Z4" s="2"/>
      <c r="AA4" s="2"/>
      <c r="AB4" s="2"/>
    </row>
    <row r="5" spans="1:66" ht="12.75" customHeight="1" x14ac:dyDescent="0.25">
      <c r="A5" s="92">
        <v>2</v>
      </c>
      <c r="B5" s="92"/>
      <c r="C5" s="92"/>
      <c r="F5" s="1">
        <v>0.26290000000000002</v>
      </c>
      <c r="G5" s="1">
        <v>0.2281</v>
      </c>
      <c r="H5" s="1">
        <v>0</v>
      </c>
      <c r="O5" s="205" t="s">
        <v>209</v>
      </c>
      <c r="P5" s="205"/>
      <c r="Q5" s="201" t="s">
        <v>208</v>
      </c>
      <c r="R5" s="202"/>
      <c r="S5" s="200"/>
      <c r="T5" s="200"/>
      <c r="U5" s="200"/>
      <c r="V5" s="200"/>
      <c r="W5" s="200"/>
      <c r="X5" s="200"/>
      <c r="Y5" s="97"/>
      <c r="Z5" s="97"/>
      <c r="AA5" s="97"/>
      <c r="AB5" s="97"/>
      <c r="AE5" s="182" t="s">
        <v>12</v>
      </c>
      <c r="AF5" s="182"/>
    </row>
    <row r="6" spans="1:66" ht="15.75" customHeight="1" x14ac:dyDescent="0.25">
      <c r="A6" s="92"/>
      <c r="B6" s="92"/>
      <c r="C6" s="92"/>
      <c r="H6" s="95"/>
      <c r="O6" s="98"/>
      <c r="P6" s="98"/>
      <c r="Q6" s="99"/>
      <c r="R6" s="99"/>
      <c r="S6" s="98"/>
      <c r="T6" s="98"/>
      <c r="U6" s="98"/>
      <c r="V6" s="98"/>
      <c r="W6" s="98"/>
      <c r="X6" s="98"/>
      <c r="Y6" s="97"/>
      <c r="Z6" s="97"/>
      <c r="AA6" s="97"/>
      <c r="AB6" s="97"/>
      <c r="AC6" s="100"/>
      <c r="AE6" s="101"/>
      <c r="AF6" s="101"/>
    </row>
    <row r="7" spans="1:66" ht="12.75" customHeight="1" thickBot="1" x14ac:dyDescent="0.3">
      <c r="H7" s="95"/>
      <c r="O7" s="183" t="s">
        <v>13</v>
      </c>
      <c r="P7" s="183"/>
      <c r="Q7" s="102" t="s">
        <v>14</v>
      </c>
      <c r="R7" s="102" t="s">
        <v>15</v>
      </c>
      <c r="S7" s="184" t="s">
        <v>16</v>
      </c>
      <c r="T7" s="184"/>
      <c r="U7" s="184"/>
      <c r="V7" s="103" t="s">
        <v>7</v>
      </c>
      <c r="W7" s="103"/>
      <c r="X7" s="104"/>
      <c r="Y7" s="103"/>
      <c r="Z7" s="103"/>
      <c r="AE7" s="101" t="s">
        <v>17</v>
      </c>
      <c r="AF7" s="101" t="b">
        <v>1</v>
      </c>
      <c r="AJ7" s="189" t="s">
        <v>18</v>
      </c>
      <c r="AL7" s="190" t="s">
        <v>19</v>
      </c>
    </row>
    <row r="8" spans="1:66" ht="12.75" customHeight="1" x14ac:dyDescent="0.25">
      <c r="A8" s="92"/>
      <c r="B8" s="92"/>
      <c r="C8" s="92"/>
      <c r="F8" s="191" t="s">
        <v>20</v>
      </c>
      <c r="G8" s="191"/>
      <c r="H8" s="191"/>
      <c r="I8" s="191"/>
      <c r="J8" s="191"/>
      <c r="K8" s="191"/>
      <c r="L8" s="192" t="s">
        <v>21</v>
      </c>
      <c r="O8" s="193" t="s">
        <v>22</v>
      </c>
      <c r="P8" s="193"/>
      <c r="Q8" s="105" t="s">
        <v>23</v>
      </c>
      <c r="R8" s="106" t="s">
        <v>11</v>
      </c>
      <c r="S8" s="194" t="s">
        <v>10</v>
      </c>
      <c r="T8" s="194"/>
      <c r="U8" s="194"/>
      <c r="V8" s="89" t="s">
        <v>24</v>
      </c>
      <c r="W8" s="107"/>
      <c r="X8" s="108"/>
      <c r="Y8" s="192" t="s">
        <v>25</v>
      </c>
      <c r="Z8" s="192" t="s">
        <v>26</v>
      </c>
      <c r="AA8" s="109"/>
      <c r="AB8" s="109"/>
      <c r="AE8" s="101" t="s">
        <v>27</v>
      </c>
      <c r="AF8" s="101" t="b">
        <v>1</v>
      </c>
      <c r="AJ8" s="189"/>
      <c r="AL8" s="190"/>
      <c r="AQ8" s="158"/>
      <c r="AR8" s="159"/>
      <c r="AS8" s="159"/>
      <c r="AT8" s="160"/>
      <c r="AU8" s="161"/>
      <c r="AV8" s="158"/>
      <c r="AW8" s="159"/>
      <c r="AX8" s="159"/>
      <c r="AY8" s="160"/>
      <c r="BA8" s="158"/>
      <c r="BB8" s="159"/>
      <c r="BC8" s="159"/>
      <c r="BD8" s="160"/>
      <c r="BF8" s="158"/>
      <c r="BG8" s="159"/>
      <c r="BH8" s="159"/>
      <c r="BI8" s="160"/>
      <c r="BK8" s="158"/>
      <c r="BL8" s="159"/>
      <c r="BM8" s="159"/>
      <c r="BN8" s="160"/>
    </row>
    <row r="9" spans="1:66" ht="12.75" customHeight="1" x14ac:dyDescent="0.25">
      <c r="F9" s="191" t="s">
        <v>28</v>
      </c>
      <c r="G9" s="191"/>
      <c r="H9" s="191"/>
      <c r="I9" s="191"/>
      <c r="J9" s="191"/>
      <c r="K9" s="191"/>
      <c r="L9" s="192"/>
      <c r="Y9" s="192"/>
      <c r="Z9" s="192"/>
      <c r="AE9" s="101" t="s">
        <v>29</v>
      </c>
      <c r="AF9" s="101" t="b">
        <v>1</v>
      </c>
      <c r="AJ9" s="189"/>
      <c r="AL9" s="190"/>
      <c r="AQ9" s="206" t="s">
        <v>212</v>
      </c>
      <c r="AR9" s="207"/>
      <c r="AS9" s="207"/>
      <c r="AT9" s="208"/>
      <c r="AU9" s="162"/>
      <c r="AV9" s="206" t="s">
        <v>213</v>
      </c>
      <c r="AW9" s="207"/>
      <c r="AX9" s="207"/>
      <c r="AY9" s="208"/>
      <c r="BA9" s="206" t="s">
        <v>214</v>
      </c>
      <c r="BB9" s="207"/>
      <c r="BC9" s="207"/>
      <c r="BD9" s="208"/>
      <c r="BF9" s="206" t="s">
        <v>215</v>
      </c>
      <c r="BG9" s="207"/>
      <c r="BH9" s="207"/>
      <c r="BI9" s="208"/>
      <c r="BK9" s="206" t="s">
        <v>216</v>
      </c>
      <c r="BL9" s="207"/>
      <c r="BM9" s="207"/>
      <c r="BN9" s="208"/>
    </row>
    <row r="10" spans="1:66" ht="15.75" thickBot="1" x14ac:dyDescent="0.3">
      <c r="G10" s="95"/>
      <c r="H10" s="95"/>
      <c r="L10" s="192"/>
      <c r="Y10" s="192"/>
      <c r="Z10" s="192"/>
      <c r="AC10" s="110" t="s">
        <v>30</v>
      </c>
      <c r="AE10" s="101" t="s">
        <v>31</v>
      </c>
      <c r="AF10" s="101" t="b">
        <v>1</v>
      </c>
      <c r="AJ10" s="189"/>
      <c r="AL10" s="190"/>
      <c r="AQ10" s="163"/>
      <c r="AR10" s="164"/>
      <c r="AS10" s="164"/>
      <c r="AT10" s="165"/>
      <c r="AU10" s="161"/>
      <c r="AV10" s="163"/>
      <c r="AW10" s="164"/>
      <c r="AX10" s="164"/>
      <c r="AY10" s="165"/>
      <c r="BA10" s="163"/>
      <c r="BB10" s="164"/>
      <c r="BC10" s="164"/>
      <c r="BD10" s="165"/>
      <c r="BF10" s="163"/>
      <c r="BG10" s="164"/>
      <c r="BH10" s="164"/>
      <c r="BI10" s="165"/>
      <c r="BK10" s="163"/>
      <c r="BL10" s="164"/>
      <c r="BM10" s="164"/>
      <c r="BN10" s="165"/>
    </row>
    <row r="11" spans="1:66" ht="15.75" thickBot="1" x14ac:dyDescent="0.3">
      <c r="G11" s="95"/>
      <c r="H11" s="111"/>
      <c r="L11" s="192"/>
      <c r="Y11" s="192"/>
      <c r="Z11" s="192"/>
      <c r="AC11" s="112" t="s">
        <v>32</v>
      </c>
      <c r="AE11" s="101" t="s">
        <v>33</v>
      </c>
      <c r="AF11" s="101" t="b">
        <v>1</v>
      </c>
      <c r="AJ11" s="189"/>
      <c r="AL11" s="190"/>
      <c r="AQ11" s="166" t="s">
        <v>217</v>
      </c>
      <c r="AR11" s="209">
        <f ca="1">TODAY()</f>
        <v>45670</v>
      </c>
      <c r="AS11" s="210"/>
      <c r="AT11" s="211"/>
      <c r="AU11" s="161"/>
      <c r="AV11" s="166" t="s">
        <v>217</v>
      </c>
      <c r="AW11" s="209">
        <f t="shared" ref="AW11" ca="1" si="0">TODAY()</f>
        <v>45670</v>
      </c>
      <c r="AX11" s="210"/>
      <c r="AY11" s="211"/>
      <c r="BA11" s="166" t="s">
        <v>217</v>
      </c>
      <c r="BB11" s="209">
        <f t="shared" ref="BB11:BB12" ca="1" si="1">TODAY()</f>
        <v>45670</v>
      </c>
      <c r="BC11" s="210"/>
      <c r="BD11" s="211"/>
      <c r="BF11" s="166" t="s">
        <v>217</v>
      </c>
      <c r="BG11" s="209">
        <f t="shared" ref="BG11:BG12" ca="1" si="2">TODAY()</f>
        <v>45670</v>
      </c>
      <c r="BH11" s="210"/>
      <c r="BI11" s="211"/>
      <c r="BK11" s="166" t="s">
        <v>217</v>
      </c>
      <c r="BL11" s="209">
        <f t="shared" ref="BL11:BL12" ca="1" si="3">TODAY()</f>
        <v>45670</v>
      </c>
      <c r="BM11" s="210"/>
      <c r="BN11" s="211"/>
    </row>
    <row r="12" spans="1:66" ht="15.75" hidden="1" thickBot="1" x14ac:dyDescent="0.3">
      <c r="G12" s="95"/>
      <c r="H12" s="95"/>
      <c r="L12" s="192"/>
      <c r="Y12" s="192"/>
      <c r="Z12" s="192"/>
      <c r="AA12" s="195" t="s">
        <v>34</v>
      </c>
      <c r="AB12" s="195"/>
      <c r="AJ12" s="113" t="s">
        <v>35</v>
      </c>
      <c r="AL12" s="114" t="s">
        <v>35</v>
      </c>
      <c r="AQ12" s="167"/>
      <c r="AR12" s="168"/>
      <c r="AS12" s="168"/>
      <c r="AT12" s="169"/>
      <c r="AU12" s="161"/>
      <c r="AV12" s="166"/>
      <c r="AW12" s="209"/>
      <c r="AX12" s="210"/>
      <c r="AY12" s="211"/>
      <c r="BA12" s="166" t="s">
        <v>217</v>
      </c>
      <c r="BB12" s="209">
        <f t="shared" ca="1" si="1"/>
        <v>45670</v>
      </c>
      <c r="BC12" s="210"/>
      <c r="BD12" s="211"/>
      <c r="BF12" s="166" t="s">
        <v>217</v>
      </c>
      <c r="BG12" s="209">
        <f t="shared" ca="1" si="2"/>
        <v>45670</v>
      </c>
      <c r="BH12" s="210"/>
      <c r="BI12" s="211"/>
      <c r="BK12" s="166" t="s">
        <v>217</v>
      </c>
      <c r="BL12" s="209">
        <f t="shared" ca="1" si="3"/>
        <v>45670</v>
      </c>
      <c r="BM12" s="210"/>
      <c r="BN12" s="211"/>
    </row>
    <row r="13" spans="1:66" ht="35.1" customHeight="1" thickBot="1" x14ac:dyDescent="0.3">
      <c r="A13" s="115" t="s">
        <v>36</v>
      </c>
      <c r="B13" s="115" t="s">
        <v>37</v>
      </c>
      <c r="C13" s="115" t="s">
        <v>38</v>
      </c>
      <c r="D13" s="115" t="s">
        <v>39</v>
      </c>
      <c r="E13" s="115" t="s">
        <v>40</v>
      </c>
      <c r="F13" s="115" t="s">
        <v>41</v>
      </c>
      <c r="G13" s="115" t="s">
        <v>42</v>
      </c>
      <c r="H13" s="115" t="s">
        <v>43</v>
      </c>
      <c r="I13" s="115" t="s">
        <v>44</v>
      </c>
      <c r="J13" s="115" t="s">
        <v>45</v>
      </c>
      <c r="K13" s="115" t="s">
        <v>46</v>
      </c>
      <c r="L13" s="113" t="s">
        <v>35</v>
      </c>
      <c r="M13" s="115" t="s">
        <v>47</v>
      </c>
      <c r="N13" s="116" t="s">
        <v>48</v>
      </c>
      <c r="O13" s="115" t="s">
        <v>49</v>
      </c>
      <c r="P13" s="115" t="s">
        <v>50</v>
      </c>
      <c r="Q13" s="115" t="s">
        <v>51</v>
      </c>
      <c r="R13" s="115" t="s">
        <v>52</v>
      </c>
      <c r="S13" s="117" t="s">
        <v>53</v>
      </c>
      <c r="T13" s="115" t="s">
        <v>17</v>
      </c>
      <c r="U13" s="115" t="s">
        <v>54</v>
      </c>
      <c r="V13" s="115" t="s">
        <v>55</v>
      </c>
      <c r="W13" s="115" t="s">
        <v>56</v>
      </c>
      <c r="X13" s="115" t="s">
        <v>57</v>
      </c>
      <c r="Y13" s="113" t="s">
        <v>35</v>
      </c>
      <c r="Z13" s="113" t="s">
        <v>35</v>
      </c>
      <c r="AA13" s="118" t="s">
        <v>58</v>
      </c>
      <c r="AB13" s="119" t="s">
        <v>59</v>
      </c>
      <c r="AC13" s="115" t="s">
        <v>60</v>
      </c>
      <c r="AD13" s="120" t="s">
        <v>61</v>
      </c>
      <c r="AE13" s="120" t="s">
        <v>62</v>
      </c>
      <c r="AF13" s="120" t="s">
        <v>63</v>
      </c>
      <c r="AG13" s="121" t="s">
        <v>64</v>
      </c>
      <c r="AH13" s="122" t="s">
        <v>65</v>
      </c>
      <c r="AJ13" s="123" t="s">
        <v>17</v>
      </c>
      <c r="AL13" s="123" t="s">
        <v>56</v>
      </c>
      <c r="AM13" s="121" t="s">
        <v>66</v>
      </c>
      <c r="AN13" s="124" t="s">
        <v>67</v>
      </c>
      <c r="AQ13" s="212" t="s">
        <v>218</v>
      </c>
      <c r="AR13" s="213"/>
      <c r="AS13" s="213" t="s">
        <v>219</v>
      </c>
      <c r="AT13" s="214"/>
      <c r="AU13" s="161"/>
      <c r="AV13" s="212" t="s">
        <v>218</v>
      </c>
      <c r="AW13" s="213"/>
      <c r="AX13" s="213" t="s">
        <v>219</v>
      </c>
      <c r="AY13" s="214"/>
      <c r="BA13" s="212" t="s">
        <v>218</v>
      </c>
      <c r="BB13" s="213"/>
      <c r="BC13" s="213" t="s">
        <v>219</v>
      </c>
      <c r="BD13" s="214"/>
      <c r="BF13" s="212" t="s">
        <v>218</v>
      </c>
      <c r="BG13" s="213"/>
      <c r="BH13" s="213" t="s">
        <v>219</v>
      </c>
      <c r="BI13" s="214"/>
      <c r="BK13" s="212" t="s">
        <v>218</v>
      </c>
      <c r="BL13" s="213"/>
      <c r="BM13" s="213" t="s">
        <v>219</v>
      </c>
      <c r="BN13" s="214"/>
    </row>
    <row r="14" spans="1:66" ht="15.75" thickBot="1" x14ac:dyDescent="0.3">
      <c r="A14" t="s">
        <v>68</v>
      </c>
      <c r="B14" t="s">
        <v>37</v>
      </c>
      <c r="C14" t="s">
        <v>68</v>
      </c>
      <c r="D14">
        <v>0</v>
      </c>
      <c r="E14" t="s">
        <v>40</v>
      </c>
      <c r="F14" t="s">
        <v>41</v>
      </c>
      <c r="G14" t="s">
        <v>42</v>
      </c>
      <c r="H14" t="s">
        <v>43</v>
      </c>
      <c r="I14" t="s">
        <v>44</v>
      </c>
      <c r="J14">
        <v>0</v>
      </c>
      <c r="K14">
        <v>0</v>
      </c>
      <c r="L14" s="125" t="s">
        <v>69</v>
      </c>
      <c r="M14" s="126" t="s">
        <v>5</v>
      </c>
      <c r="N14" s="127" t="s">
        <v>5</v>
      </c>
      <c r="O14" s="128" t="s">
        <v>70</v>
      </c>
      <c r="P14" s="129" t="s">
        <v>71</v>
      </c>
      <c r="Q14" s="130"/>
      <c r="R14" s="131" t="s">
        <v>72</v>
      </c>
      <c r="S14" s="132" t="s">
        <v>70</v>
      </c>
      <c r="T14" s="3">
        <v>0</v>
      </c>
      <c r="U14" s="133"/>
      <c r="V14" s="134" t="s">
        <v>7</v>
      </c>
      <c r="W14" s="3">
        <v>0</v>
      </c>
      <c r="X14" s="4">
        <v>0</v>
      </c>
      <c r="Y14" s="135" t="s">
        <v>73</v>
      </c>
      <c r="Z14" t="s">
        <v>69</v>
      </c>
      <c r="AA14" s="136">
        <v>0</v>
      </c>
      <c r="AB14" s="137">
        <v>0</v>
      </c>
      <c r="AC14" s="138" t="s">
        <v>69</v>
      </c>
      <c r="AD14" t="s">
        <v>69</v>
      </c>
      <c r="AE14" s="92" t="b">
        <v>0</v>
      </c>
      <c r="AF14" s="139" t="s">
        <v>72</v>
      </c>
      <c r="AG14" s="5">
        <v>0</v>
      </c>
      <c r="AH14" s="6">
        <v>0.26290000000000002</v>
      </c>
      <c r="AJ14" s="140"/>
      <c r="AL14" s="141"/>
      <c r="AM14" s="7">
        <v>0</v>
      </c>
      <c r="AN14" s="8">
        <v>0</v>
      </c>
      <c r="AQ14" s="170" t="s">
        <v>220</v>
      </c>
      <c r="AR14" s="170" t="s">
        <v>221</v>
      </c>
      <c r="AS14" s="170" t="s">
        <v>222</v>
      </c>
      <c r="AT14" s="170" t="s">
        <v>221</v>
      </c>
      <c r="AU14" s="161"/>
      <c r="AV14" s="170" t="s">
        <v>220</v>
      </c>
      <c r="AW14" s="170" t="s">
        <v>221</v>
      </c>
      <c r="AX14" s="170" t="s">
        <v>222</v>
      </c>
      <c r="AY14" s="170" t="s">
        <v>221</v>
      </c>
      <c r="BA14" s="170" t="s">
        <v>220</v>
      </c>
      <c r="BB14" s="170" t="s">
        <v>221</v>
      </c>
      <c r="BC14" s="170" t="s">
        <v>222</v>
      </c>
      <c r="BD14" s="170" t="s">
        <v>221</v>
      </c>
      <c r="BF14" s="170" t="s">
        <v>220</v>
      </c>
      <c r="BG14" s="170" t="s">
        <v>221</v>
      </c>
      <c r="BH14" s="170" t="s">
        <v>222</v>
      </c>
      <c r="BI14" s="170" t="s">
        <v>221</v>
      </c>
      <c r="BK14" s="170" t="s">
        <v>220</v>
      </c>
      <c r="BL14" s="170" t="s">
        <v>221</v>
      </c>
      <c r="BM14" s="170" t="s">
        <v>222</v>
      </c>
      <c r="BN14" s="170" t="s">
        <v>221</v>
      </c>
    </row>
    <row r="15" spans="1:66" ht="15.75" thickBot="1" x14ac:dyDescent="0.3">
      <c r="A15">
        <v>0</v>
      </c>
      <c r="C15" t="s">
        <v>74</v>
      </c>
      <c r="D15">
        <v>27</v>
      </c>
      <c r="E15">
        <v>0</v>
      </c>
      <c r="L15" s="125" t="s">
        <v>75</v>
      </c>
      <c r="M15" s="142" t="s">
        <v>0</v>
      </c>
      <c r="N15" s="142" t="s">
        <v>0</v>
      </c>
      <c r="O15" s="203" t="s">
        <v>11</v>
      </c>
      <c r="P15" s="203"/>
      <c r="Q15" s="203"/>
      <c r="R15" s="203"/>
      <c r="S15" s="143"/>
      <c r="T15" s="9"/>
      <c r="U15" s="9"/>
      <c r="V15" s="10"/>
      <c r="W15" s="9"/>
      <c r="X15" s="11">
        <f>X16</f>
        <v>2124.922</v>
      </c>
      <c r="Y15" s="92"/>
      <c r="Z15" t="s">
        <v>69</v>
      </c>
      <c r="AA15" s="12">
        <v>78607.359999999957</v>
      </c>
      <c r="AB15" s="13">
        <v>0</v>
      </c>
      <c r="AC15" s="138"/>
      <c r="AG15" s="14"/>
      <c r="AH15" s="15"/>
      <c r="AJ15" s="16"/>
      <c r="AL15" s="17"/>
      <c r="AM15" s="18">
        <v>78607.359999999957</v>
      </c>
      <c r="AN15" s="19"/>
      <c r="AQ15" s="171"/>
      <c r="AR15" s="171"/>
      <c r="AS15" s="171"/>
      <c r="AT15" s="171"/>
      <c r="AU15" s="162"/>
      <c r="AV15" s="171"/>
      <c r="AW15" s="171"/>
      <c r="AX15" s="171"/>
      <c r="AY15" s="171"/>
      <c r="BA15" s="171"/>
      <c r="BB15" s="171"/>
      <c r="BC15" s="171"/>
      <c r="BD15" s="171"/>
      <c r="BF15" s="171"/>
      <c r="BG15" s="171"/>
      <c r="BH15" s="171"/>
      <c r="BI15" s="171"/>
      <c r="BK15" s="171"/>
      <c r="BL15" s="171"/>
      <c r="BM15" s="171"/>
      <c r="BN15" s="171"/>
    </row>
    <row r="16" spans="1:66" x14ac:dyDescent="0.25">
      <c r="A16">
        <v>1</v>
      </c>
      <c r="B16">
        <v>1</v>
      </c>
      <c r="C16">
        <v>1</v>
      </c>
      <c r="D16">
        <v>27</v>
      </c>
      <c r="E16">
        <v>1</v>
      </c>
      <c r="F16">
        <v>0</v>
      </c>
      <c r="G16">
        <v>0</v>
      </c>
      <c r="H16">
        <v>0</v>
      </c>
      <c r="I16">
        <v>0</v>
      </c>
      <c r="J16">
        <v>27</v>
      </c>
      <c r="K16" t="e">
        <v>#N/A</v>
      </c>
      <c r="L16" s="125" t="s">
        <v>75</v>
      </c>
      <c r="M16" s="126" t="s">
        <v>1</v>
      </c>
      <c r="N16" s="127" t="s">
        <v>1</v>
      </c>
      <c r="O16" s="128" t="s">
        <v>76</v>
      </c>
      <c r="P16" s="129" t="s">
        <v>71</v>
      </c>
      <c r="Q16" s="130"/>
      <c r="R16" s="131" t="s">
        <v>11</v>
      </c>
      <c r="S16" s="132" t="s">
        <v>70</v>
      </c>
      <c r="T16" s="3">
        <v>0</v>
      </c>
      <c r="U16" s="133"/>
      <c r="V16" s="134" t="s">
        <v>7</v>
      </c>
      <c r="W16" s="3">
        <v>0</v>
      </c>
      <c r="X16" s="4">
        <f>X17+X33+X40</f>
        <v>2124.922</v>
      </c>
      <c r="Y16" s="135" t="s">
        <v>73</v>
      </c>
      <c r="Z16" t="s">
        <v>69</v>
      </c>
      <c r="AA16" s="136">
        <v>78607.359999999957</v>
      </c>
      <c r="AB16" s="137">
        <v>0</v>
      </c>
      <c r="AC16" s="138" t="s">
        <v>69</v>
      </c>
      <c r="AD16">
        <v>1</v>
      </c>
      <c r="AE16" s="92" t="b">
        <v>0</v>
      </c>
      <c r="AF16" s="139" t="s">
        <v>72</v>
      </c>
      <c r="AG16" s="5">
        <v>0</v>
      </c>
      <c r="AH16" s="6">
        <v>0.26290000000000002</v>
      </c>
      <c r="AJ16" s="140"/>
      <c r="AL16" s="141"/>
      <c r="AM16" s="7">
        <v>78607.360000000001</v>
      </c>
      <c r="AN16" s="8">
        <v>0</v>
      </c>
      <c r="AQ16" s="172"/>
      <c r="AR16" s="173"/>
      <c r="AS16" s="173"/>
      <c r="AT16" s="173"/>
      <c r="AU16" s="162"/>
      <c r="AV16" s="172"/>
      <c r="AW16" s="173"/>
      <c r="AX16" s="173"/>
      <c r="AY16" s="173"/>
      <c r="BA16" s="172"/>
      <c r="BB16" s="173"/>
      <c r="BC16" s="173"/>
      <c r="BD16" s="173"/>
      <c r="BF16" s="172"/>
      <c r="BG16" s="173"/>
      <c r="BH16" s="173"/>
      <c r="BI16" s="173"/>
      <c r="BK16" s="172"/>
      <c r="BL16" s="173"/>
      <c r="BM16" s="173"/>
      <c r="BN16" s="173"/>
    </row>
    <row r="17" spans="1:66" x14ac:dyDescent="0.25">
      <c r="A17">
        <v>2</v>
      </c>
      <c r="B17">
        <v>2</v>
      </c>
      <c r="C17">
        <v>2</v>
      </c>
      <c r="D17">
        <v>16</v>
      </c>
      <c r="E17">
        <v>1</v>
      </c>
      <c r="F17">
        <v>1</v>
      </c>
      <c r="G17">
        <v>0</v>
      </c>
      <c r="H17">
        <v>0</v>
      </c>
      <c r="I17">
        <v>0</v>
      </c>
      <c r="J17">
        <v>26</v>
      </c>
      <c r="K17">
        <v>16</v>
      </c>
      <c r="L17" s="125" t="s">
        <v>75</v>
      </c>
      <c r="M17" s="126" t="s">
        <v>2</v>
      </c>
      <c r="N17" s="127" t="s">
        <v>2</v>
      </c>
      <c r="O17" s="128" t="s">
        <v>77</v>
      </c>
      <c r="P17" s="129" t="s">
        <v>71</v>
      </c>
      <c r="Q17" s="130"/>
      <c r="R17" s="131" t="s">
        <v>78</v>
      </c>
      <c r="S17" s="132" t="s">
        <v>70</v>
      </c>
      <c r="T17" s="3">
        <v>0</v>
      </c>
      <c r="U17" s="133"/>
      <c r="V17" s="134" t="s">
        <v>7</v>
      </c>
      <c r="W17" s="3">
        <v>0</v>
      </c>
      <c r="X17" s="4">
        <f>SUM(X18:X32)</f>
        <v>2124.922</v>
      </c>
      <c r="Y17" s="135" t="s">
        <v>73</v>
      </c>
      <c r="Z17" t="s">
        <v>69</v>
      </c>
      <c r="AA17" s="136">
        <v>76570.739999999991</v>
      </c>
      <c r="AB17" s="137">
        <v>0</v>
      </c>
      <c r="AC17" s="138" t="s">
        <v>69</v>
      </c>
      <c r="AD17">
        <v>2</v>
      </c>
      <c r="AE17" s="92" t="b">
        <v>0</v>
      </c>
      <c r="AF17" s="139" t="s">
        <v>72</v>
      </c>
      <c r="AG17" s="5">
        <v>0</v>
      </c>
      <c r="AH17" s="6">
        <v>0.26290000000000002</v>
      </c>
      <c r="AJ17" s="140"/>
      <c r="AL17" s="141"/>
      <c r="AM17" s="7">
        <v>76570.740000000005</v>
      </c>
      <c r="AN17" s="8">
        <v>0</v>
      </c>
      <c r="AQ17" s="174"/>
      <c r="AR17" s="175">
        <f>SUM(AR18:AR32)</f>
        <v>0</v>
      </c>
      <c r="AS17" s="176">
        <f>AT17/$X17</f>
        <v>0</v>
      </c>
      <c r="AT17" s="175">
        <f>SUM(AT18:AT32)</f>
        <v>0</v>
      </c>
      <c r="AU17" s="162"/>
      <c r="AV17" s="174"/>
      <c r="AW17" s="175">
        <f>SUM(AW18:AW32)</f>
        <v>0</v>
      </c>
      <c r="AX17" s="176">
        <f>AY17/$X17</f>
        <v>0</v>
      </c>
      <c r="AY17" s="175">
        <f>SUM(AY18:AY32)</f>
        <v>0</v>
      </c>
      <c r="BA17" s="174"/>
      <c r="BB17" s="175">
        <f>SUM(BB18:BB32)</f>
        <v>0</v>
      </c>
      <c r="BC17" s="176">
        <f>BD17/$X17</f>
        <v>0</v>
      </c>
      <c r="BD17" s="175">
        <f>SUM(BD18:BD32)</f>
        <v>0</v>
      </c>
      <c r="BF17" s="174"/>
      <c r="BG17" s="175">
        <f>SUM(BG18:BG32)</f>
        <v>0</v>
      </c>
      <c r="BH17" s="176">
        <f>BI17/$X17</f>
        <v>0</v>
      </c>
      <c r="BI17" s="175">
        <f>SUM(BI18:BI32)</f>
        <v>0</v>
      </c>
      <c r="BK17" s="174"/>
      <c r="BL17" s="175">
        <f>SUM(BL18:BL32)</f>
        <v>0</v>
      </c>
      <c r="BM17" s="176">
        <f>BN17/$X17</f>
        <v>0</v>
      </c>
      <c r="BN17" s="175">
        <f>SUM(BN18:BN32)</f>
        <v>0</v>
      </c>
    </row>
    <row r="18" spans="1:66" ht="30" hidden="1" x14ac:dyDescent="0.25">
      <c r="A18" t="s">
        <v>68</v>
      </c>
      <c r="B18">
        <v>2</v>
      </c>
      <c r="C18" t="s">
        <v>68</v>
      </c>
      <c r="D18">
        <v>0</v>
      </c>
      <c r="E18">
        <v>1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 s="125" t="s">
        <v>75</v>
      </c>
      <c r="M18" s="126" t="s">
        <v>5</v>
      </c>
      <c r="N18" s="127" t="s">
        <v>5</v>
      </c>
      <c r="O18" s="128" t="s">
        <v>79</v>
      </c>
      <c r="P18" s="129" t="s">
        <v>71</v>
      </c>
      <c r="Q18" s="130" t="s">
        <v>80</v>
      </c>
      <c r="R18" s="131" t="s">
        <v>81</v>
      </c>
      <c r="S18" s="132" t="s">
        <v>82</v>
      </c>
      <c r="T18" s="3"/>
      <c r="U18" s="157">
        <v>629.23</v>
      </c>
      <c r="V18" s="134" t="s">
        <v>7</v>
      </c>
      <c r="W18" s="3">
        <f>ROUND(U18*(1+$V$8),2)</f>
        <v>794.65</v>
      </c>
      <c r="X18" s="4">
        <f>ROUND(W18*T18,2)</f>
        <v>0</v>
      </c>
      <c r="Y18" s="135" t="s">
        <v>73</v>
      </c>
      <c r="Z18" t="s">
        <v>73</v>
      </c>
      <c r="AA18" s="136">
        <v>1034.0899999999999</v>
      </c>
      <c r="AB18" s="137">
        <v>0</v>
      </c>
      <c r="AC18" s="138" t="s">
        <v>69</v>
      </c>
      <c r="AD18" t="s">
        <v>69</v>
      </c>
      <c r="AE18" s="92" t="s">
        <v>83</v>
      </c>
      <c r="AF18" s="139">
        <v>6924</v>
      </c>
      <c r="AG18" s="5">
        <v>629.86</v>
      </c>
      <c r="AH18" s="6">
        <v>0.26290000000000002</v>
      </c>
      <c r="AJ18" s="140"/>
      <c r="AL18" s="141"/>
      <c r="AM18" s="7">
        <v>1034.0899999999999</v>
      </c>
      <c r="AN18" s="8">
        <v>795.45</v>
      </c>
      <c r="AQ18" s="172"/>
      <c r="AR18" s="173" t="str">
        <f>IF(AQ18*$W18&gt;0,ROUND(AQ18*$W18,2)," ")</f>
        <v xml:space="preserve"> </v>
      </c>
      <c r="AS18" s="173">
        <f t="shared" ref="AS18" si="4">IF(AQ18&gt;0,AQ18,0)</f>
        <v>0</v>
      </c>
      <c r="AT18" s="173">
        <f>ROUND(AS18*$W18,2)</f>
        <v>0</v>
      </c>
      <c r="AU18" s="162"/>
      <c r="AV18" s="172"/>
      <c r="AW18" s="173" t="str">
        <f>IF(AV18*$W18&gt;0,ROUND(AV18*$W18,2)," ")</f>
        <v xml:space="preserve"> </v>
      </c>
      <c r="AX18" s="173">
        <f t="shared" ref="AX18" si="5">AS18+AV18</f>
        <v>0</v>
      </c>
      <c r="AY18" s="173">
        <f>ROUND(AX18*$W18,2)</f>
        <v>0</v>
      </c>
      <c r="BA18" s="172"/>
      <c r="BB18" s="173" t="str">
        <f>IF(BA18*$W18&gt;0,ROUND(BA18*$W18,2)," ")</f>
        <v xml:space="preserve"> </v>
      </c>
      <c r="BC18" s="173">
        <f t="shared" ref="BC18" si="6">AX18+BA18</f>
        <v>0</v>
      </c>
      <c r="BD18" s="173">
        <f>ROUND(BC18*$W18,2)</f>
        <v>0</v>
      </c>
      <c r="BF18" s="172"/>
      <c r="BG18" s="173" t="str">
        <f>IF(BF18*$W18&gt;0,ROUND(BF18*$W18,2)," ")</f>
        <v xml:space="preserve"> </v>
      </c>
      <c r="BH18" s="173">
        <f t="shared" ref="BH18" si="7">BC18+BF18</f>
        <v>0</v>
      </c>
      <c r="BI18" s="173">
        <f>ROUND(BH18*$W18,2)</f>
        <v>0</v>
      </c>
      <c r="BK18" s="172"/>
      <c r="BL18" s="173" t="str">
        <f>IF(BK18*$W18&gt;0,ROUND(BK18*$W18,2)," ")</f>
        <v xml:space="preserve"> </v>
      </c>
      <c r="BM18" s="173">
        <f t="shared" ref="BM18" si="8">BH18+BK18</f>
        <v>0</v>
      </c>
      <c r="BN18" s="173">
        <f>ROUND(BM18*$W18,2)</f>
        <v>0</v>
      </c>
    </row>
    <row r="19" spans="1:66" ht="30" hidden="1" x14ac:dyDescent="0.25">
      <c r="A19" t="s">
        <v>68</v>
      </c>
      <c r="B19">
        <v>2</v>
      </c>
      <c r="C19" t="s">
        <v>68</v>
      </c>
      <c r="D19">
        <v>0</v>
      </c>
      <c r="E19">
        <v>1</v>
      </c>
      <c r="F19">
        <v>1</v>
      </c>
      <c r="G19">
        <v>0</v>
      </c>
      <c r="H19">
        <v>0</v>
      </c>
      <c r="I19">
        <v>2</v>
      </c>
      <c r="J19">
        <v>0</v>
      </c>
      <c r="K19">
        <v>0</v>
      </c>
      <c r="L19" s="125" t="s">
        <v>75</v>
      </c>
      <c r="M19" s="126" t="s">
        <v>5</v>
      </c>
      <c r="N19" s="127" t="s">
        <v>5</v>
      </c>
      <c r="O19" s="128" t="s">
        <v>84</v>
      </c>
      <c r="P19" s="129" t="s">
        <v>71</v>
      </c>
      <c r="Q19" s="130" t="s">
        <v>85</v>
      </c>
      <c r="R19" s="131" t="s">
        <v>86</v>
      </c>
      <c r="S19" s="132" t="s">
        <v>82</v>
      </c>
      <c r="T19" s="3"/>
      <c r="U19" s="157">
        <v>108.24</v>
      </c>
      <c r="V19" s="134" t="s">
        <v>7</v>
      </c>
      <c r="W19" s="3">
        <f t="shared" ref="W19:W32" si="9">ROUND(U19*(1+$V$8),2)</f>
        <v>136.69999999999999</v>
      </c>
      <c r="X19" s="4">
        <f t="shared" ref="X19:X32" si="10">ROUND(W19*T19,2)</f>
        <v>0</v>
      </c>
      <c r="Y19" s="135" t="s">
        <v>73</v>
      </c>
      <c r="Z19" t="s">
        <v>73</v>
      </c>
      <c r="AA19" s="136">
        <v>394.1</v>
      </c>
      <c r="AB19" s="137">
        <v>0</v>
      </c>
      <c r="AC19" s="138" t="s">
        <v>69</v>
      </c>
      <c r="AD19" t="s">
        <v>69</v>
      </c>
      <c r="AE19" s="92" t="s">
        <v>87</v>
      </c>
      <c r="AF19" s="139">
        <v>5583</v>
      </c>
      <c r="AG19" s="5">
        <v>108.35</v>
      </c>
      <c r="AH19" s="6">
        <v>0.26290000000000002</v>
      </c>
      <c r="AJ19" s="140"/>
      <c r="AL19" s="141"/>
      <c r="AM19" s="7">
        <v>394.1</v>
      </c>
      <c r="AN19" s="8">
        <v>136.84</v>
      </c>
      <c r="AQ19" s="172"/>
      <c r="AR19" s="173" t="str">
        <f t="shared" ref="AR19:AR32" si="11">IF(AQ19*$W19&gt;0,ROUND(AQ19*$W19,2)," ")</f>
        <v xml:space="preserve"> </v>
      </c>
      <c r="AS19" s="173">
        <f t="shared" ref="AS19:AS32" si="12">IF(AQ19&gt;0,AQ19,0)</f>
        <v>0</v>
      </c>
      <c r="AT19" s="173">
        <f t="shared" ref="AT19:AT32" si="13">ROUND(AS19*$W19,2)</f>
        <v>0</v>
      </c>
      <c r="AU19" s="162"/>
      <c r="AV19" s="172"/>
      <c r="AW19" s="173" t="str">
        <f t="shared" ref="AW19:AW32" si="14">IF(AV19*$W19&gt;0,ROUND(AV19*$W19,2)," ")</f>
        <v xml:space="preserve"> </v>
      </c>
      <c r="AX19" s="173">
        <f t="shared" ref="AX19:AX32" si="15">AS19+AV19</f>
        <v>0</v>
      </c>
      <c r="AY19" s="173">
        <f t="shared" ref="AY19:AY32" si="16">ROUND(AX19*$W19,2)</f>
        <v>0</v>
      </c>
      <c r="BA19" s="172"/>
      <c r="BB19" s="173" t="str">
        <f t="shared" ref="BB19:BB32" si="17">IF(BA19*$W19&gt;0,ROUND(BA19*$W19,2)," ")</f>
        <v xml:space="preserve"> </v>
      </c>
      <c r="BC19" s="173">
        <f t="shared" ref="BC19:BC32" si="18">AX19+BA19</f>
        <v>0</v>
      </c>
      <c r="BD19" s="173">
        <f t="shared" ref="BD19:BD32" si="19">ROUND(BC19*$W19,2)</f>
        <v>0</v>
      </c>
      <c r="BF19" s="172"/>
      <c r="BG19" s="173" t="str">
        <f t="shared" ref="BG19:BG32" si="20">IF(BF19*$W19&gt;0,ROUND(BF19*$W19,2)," ")</f>
        <v xml:space="preserve"> </v>
      </c>
      <c r="BH19" s="173">
        <f t="shared" ref="BH19:BH32" si="21">BC19+BF19</f>
        <v>0</v>
      </c>
      <c r="BI19" s="173">
        <f t="shared" ref="BI19:BI32" si="22">ROUND(BH19*$W19,2)</f>
        <v>0</v>
      </c>
      <c r="BK19" s="172"/>
      <c r="BL19" s="173" t="str">
        <f t="shared" ref="BL19:BL32" si="23">IF(BK19*$W19&gt;0,ROUND(BK19*$W19,2)," ")</f>
        <v xml:space="preserve"> </v>
      </c>
      <c r="BM19" s="173">
        <f t="shared" ref="BM19:BM32" si="24">BH19+BK19</f>
        <v>0</v>
      </c>
      <c r="BN19" s="173">
        <f t="shared" ref="BN19:BN32" si="25">ROUND(BM19*$W19,2)</f>
        <v>0</v>
      </c>
    </row>
    <row r="20" spans="1:66" ht="30" hidden="1" x14ac:dyDescent="0.25">
      <c r="A20" t="s">
        <v>68</v>
      </c>
      <c r="B20">
        <v>2</v>
      </c>
      <c r="C20" t="s">
        <v>68</v>
      </c>
      <c r="D20">
        <v>0</v>
      </c>
      <c r="E20">
        <v>1</v>
      </c>
      <c r="F20">
        <v>1</v>
      </c>
      <c r="G20">
        <v>0</v>
      </c>
      <c r="H20">
        <v>0</v>
      </c>
      <c r="I20">
        <v>3</v>
      </c>
      <c r="J20">
        <v>0</v>
      </c>
      <c r="K20">
        <v>0</v>
      </c>
      <c r="L20" s="125" t="s">
        <v>75</v>
      </c>
      <c r="M20" s="126" t="s">
        <v>5</v>
      </c>
      <c r="N20" s="127" t="s">
        <v>5</v>
      </c>
      <c r="O20" s="128" t="s">
        <v>88</v>
      </c>
      <c r="P20" s="129" t="s">
        <v>71</v>
      </c>
      <c r="Q20" s="130" t="s">
        <v>89</v>
      </c>
      <c r="R20" s="131" t="s">
        <v>90</v>
      </c>
      <c r="S20" s="132" t="s">
        <v>82</v>
      </c>
      <c r="T20" s="3"/>
      <c r="U20" s="157">
        <v>27.42</v>
      </c>
      <c r="V20" s="134" t="s">
        <v>7</v>
      </c>
      <c r="W20" s="3">
        <f t="shared" si="9"/>
        <v>34.630000000000003</v>
      </c>
      <c r="X20" s="4">
        <f t="shared" si="10"/>
        <v>0</v>
      </c>
      <c r="Y20" s="135" t="s">
        <v>73</v>
      </c>
      <c r="Z20" t="s">
        <v>73</v>
      </c>
      <c r="AA20" s="136">
        <v>70.150000000000006</v>
      </c>
      <c r="AB20" s="137">
        <v>0</v>
      </c>
      <c r="AC20" s="138" t="s">
        <v>69</v>
      </c>
      <c r="AD20" t="s">
        <v>69</v>
      </c>
      <c r="AE20" s="92" t="s">
        <v>91</v>
      </c>
      <c r="AF20" s="139">
        <v>5801</v>
      </c>
      <c r="AG20" s="5">
        <v>27.5</v>
      </c>
      <c r="AH20" s="6">
        <v>0.26290000000000002</v>
      </c>
      <c r="AJ20" s="140"/>
      <c r="AL20" s="141"/>
      <c r="AM20" s="7">
        <v>70.150000000000006</v>
      </c>
      <c r="AN20" s="8">
        <v>34.729999999999997</v>
      </c>
      <c r="AQ20" s="172"/>
      <c r="AR20" s="173" t="str">
        <f t="shared" si="11"/>
        <v xml:space="preserve"> </v>
      </c>
      <c r="AS20" s="173">
        <f t="shared" si="12"/>
        <v>0</v>
      </c>
      <c r="AT20" s="173">
        <f t="shared" si="13"/>
        <v>0</v>
      </c>
      <c r="AU20" s="162"/>
      <c r="AV20" s="172"/>
      <c r="AW20" s="173" t="str">
        <f t="shared" si="14"/>
        <v xml:space="preserve"> </v>
      </c>
      <c r="AX20" s="173">
        <f t="shared" si="15"/>
        <v>0</v>
      </c>
      <c r="AY20" s="173">
        <f t="shared" si="16"/>
        <v>0</v>
      </c>
      <c r="BA20" s="172"/>
      <c r="BB20" s="173" t="str">
        <f t="shared" si="17"/>
        <v xml:space="preserve"> </v>
      </c>
      <c r="BC20" s="173">
        <f t="shared" si="18"/>
        <v>0</v>
      </c>
      <c r="BD20" s="173">
        <f t="shared" si="19"/>
        <v>0</v>
      </c>
      <c r="BF20" s="172"/>
      <c r="BG20" s="173" t="str">
        <f t="shared" si="20"/>
        <v xml:space="preserve"> </v>
      </c>
      <c r="BH20" s="173">
        <f t="shared" si="21"/>
        <v>0</v>
      </c>
      <c r="BI20" s="173">
        <f t="shared" si="22"/>
        <v>0</v>
      </c>
      <c r="BK20" s="172"/>
      <c r="BL20" s="173" t="str">
        <f t="shared" si="23"/>
        <v xml:space="preserve"> </v>
      </c>
      <c r="BM20" s="173">
        <f t="shared" si="24"/>
        <v>0</v>
      </c>
      <c r="BN20" s="173">
        <f t="shared" si="25"/>
        <v>0</v>
      </c>
    </row>
    <row r="21" spans="1:66" ht="45" hidden="1" x14ac:dyDescent="0.25">
      <c r="A21" t="s">
        <v>68</v>
      </c>
      <c r="B21">
        <v>2</v>
      </c>
      <c r="C21" t="s">
        <v>68</v>
      </c>
      <c r="D21">
        <v>0</v>
      </c>
      <c r="E21">
        <v>1</v>
      </c>
      <c r="F21">
        <v>1</v>
      </c>
      <c r="G21">
        <v>0</v>
      </c>
      <c r="H21">
        <v>0</v>
      </c>
      <c r="I21">
        <v>4</v>
      </c>
      <c r="J21">
        <v>0</v>
      </c>
      <c r="K21">
        <v>0</v>
      </c>
      <c r="L21" s="125" t="s">
        <v>75</v>
      </c>
      <c r="M21" s="126" t="s">
        <v>5</v>
      </c>
      <c r="N21" s="127" t="s">
        <v>5</v>
      </c>
      <c r="O21" s="128" t="s">
        <v>92</v>
      </c>
      <c r="P21" s="129" t="s">
        <v>71</v>
      </c>
      <c r="Q21" s="130" t="s">
        <v>93</v>
      </c>
      <c r="R21" s="131" t="s">
        <v>94</v>
      </c>
      <c r="S21" s="132" t="s">
        <v>95</v>
      </c>
      <c r="T21" s="3"/>
      <c r="U21" s="157">
        <v>60.24</v>
      </c>
      <c r="V21" s="134" t="s">
        <v>7</v>
      </c>
      <c r="W21" s="3">
        <f t="shared" si="9"/>
        <v>76.08</v>
      </c>
      <c r="X21" s="4">
        <f t="shared" si="10"/>
        <v>0</v>
      </c>
      <c r="Y21" s="135" t="s">
        <v>73</v>
      </c>
      <c r="Z21" t="s">
        <v>73</v>
      </c>
      <c r="AA21" s="136">
        <v>456.9</v>
      </c>
      <c r="AB21" s="137">
        <v>0</v>
      </c>
      <c r="AC21" s="138" t="s">
        <v>69</v>
      </c>
      <c r="AD21" t="s">
        <v>69</v>
      </c>
      <c r="AE21" s="92" t="s">
        <v>96</v>
      </c>
      <c r="AF21" s="139">
        <v>2227</v>
      </c>
      <c r="AG21" s="5">
        <v>60.3</v>
      </c>
      <c r="AH21" s="6">
        <v>0.26290000000000002</v>
      </c>
      <c r="AJ21" s="140"/>
      <c r="AL21" s="141"/>
      <c r="AM21" s="7">
        <v>456.9</v>
      </c>
      <c r="AN21" s="8">
        <v>76.150000000000006</v>
      </c>
      <c r="AQ21" s="172"/>
      <c r="AR21" s="173" t="str">
        <f t="shared" si="11"/>
        <v xml:space="preserve"> </v>
      </c>
      <c r="AS21" s="173">
        <f t="shared" si="12"/>
        <v>0</v>
      </c>
      <c r="AT21" s="173">
        <f t="shared" si="13"/>
        <v>0</v>
      </c>
      <c r="AU21" s="162"/>
      <c r="AV21" s="172"/>
      <c r="AW21" s="173" t="str">
        <f t="shared" si="14"/>
        <v xml:space="preserve"> </v>
      </c>
      <c r="AX21" s="173">
        <f t="shared" si="15"/>
        <v>0</v>
      </c>
      <c r="AY21" s="173">
        <f t="shared" si="16"/>
        <v>0</v>
      </c>
      <c r="BA21" s="172"/>
      <c r="BB21" s="173" t="str">
        <f t="shared" si="17"/>
        <v xml:space="preserve"> </v>
      </c>
      <c r="BC21" s="173">
        <f t="shared" si="18"/>
        <v>0</v>
      </c>
      <c r="BD21" s="173">
        <f t="shared" si="19"/>
        <v>0</v>
      </c>
      <c r="BF21" s="172"/>
      <c r="BG21" s="173" t="str">
        <f t="shared" si="20"/>
        <v xml:space="preserve"> </v>
      </c>
      <c r="BH21" s="173">
        <f t="shared" si="21"/>
        <v>0</v>
      </c>
      <c r="BI21" s="173">
        <f t="shared" si="22"/>
        <v>0</v>
      </c>
      <c r="BK21" s="172"/>
      <c r="BL21" s="173" t="str">
        <f t="shared" si="23"/>
        <v xml:space="preserve"> </v>
      </c>
      <c r="BM21" s="173">
        <f t="shared" si="24"/>
        <v>0</v>
      </c>
      <c r="BN21" s="173">
        <f t="shared" si="25"/>
        <v>0</v>
      </c>
    </row>
    <row r="22" spans="1:66" ht="30" hidden="1" x14ac:dyDescent="0.25">
      <c r="A22" t="s">
        <v>68</v>
      </c>
      <c r="B22">
        <v>2</v>
      </c>
      <c r="C22" t="s">
        <v>68</v>
      </c>
      <c r="D22">
        <v>0</v>
      </c>
      <c r="E22">
        <v>1</v>
      </c>
      <c r="F22">
        <v>1</v>
      </c>
      <c r="G22">
        <v>0</v>
      </c>
      <c r="H22">
        <v>0</v>
      </c>
      <c r="I22">
        <v>5</v>
      </c>
      <c r="J22">
        <v>0</v>
      </c>
      <c r="K22">
        <v>0</v>
      </c>
      <c r="L22" s="125" t="s">
        <v>75</v>
      </c>
      <c r="M22" s="126" t="s">
        <v>5</v>
      </c>
      <c r="N22" s="127" t="s">
        <v>5</v>
      </c>
      <c r="O22" s="128" t="s">
        <v>97</v>
      </c>
      <c r="P22" s="129" t="s">
        <v>71</v>
      </c>
      <c r="Q22" s="130" t="s">
        <v>98</v>
      </c>
      <c r="R22" s="131" t="s">
        <v>99</v>
      </c>
      <c r="S22" s="132" t="s">
        <v>100</v>
      </c>
      <c r="T22" s="3"/>
      <c r="U22" s="157">
        <v>369.33</v>
      </c>
      <c r="V22" s="134" t="s">
        <v>7</v>
      </c>
      <c r="W22" s="3">
        <f t="shared" si="9"/>
        <v>466.43</v>
      </c>
      <c r="X22" s="4">
        <f t="shared" si="10"/>
        <v>0</v>
      </c>
      <c r="Y22" s="135" t="s">
        <v>73</v>
      </c>
      <c r="Z22" t="s">
        <v>73</v>
      </c>
      <c r="AA22" s="136">
        <v>1680.8</v>
      </c>
      <c r="AB22" s="137">
        <v>0</v>
      </c>
      <c r="AC22" s="138" t="s">
        <v>69</v>
      </c>
      <c r="AD22" t="s">
        <v>69</v>
      </c>
      <c r="AE22" s="92" t="s">
        <v>101</v>
      </c>
      <c r="AF22" s="139">
        <v>2370</v>
      </c>
      <c r="AG22" s="5">
        <v>369.7</v>
      </c>
      <c r="AH22" s="6">
        <v>0.26290000000000002</v>
      </c>
      <c r="AJ22" s="140"/>
      <c r="AL22" s="141"/>
      <c r="AM22" s="7">
        <v>1680.8</v>
      </c>
      <c r="AN22" s="8">
        <v>466.89</v>
      </c>
      <c r="AQ22" s="172"/>
      <c r="AR22" s="173" t="str">
        <f t="shared" si="11"/>
        <v xml:space="preserve"> </v>
      </c>
      <c r="AS22" s="173">
        <f t="shared" si="12"/>
        <v>0</v>
      </c>
      <c r="AT22" s="173">
        <f t="shared" si="13"/>
        <v>0</v>
      </c>
      <c r="AU22" s="162"/>
      <c r="AV22" s="172"/>
      <c r="AW22" s="173" t="str">
        <f t="shared" si="14"/>
        <v xml:space="preserve"> </v>
      </c>
      <c r="AX22" s="173">
        <f t="shared" si="15"/>
        <v>0</v>
      </c>
      <c r="AY22" s="173">
        <f t="shared" si="16"/>
        <v>0</v>
      </c>
      <c r="BA22" s="172"/>
      <c r="BB22" s="173" t="str">
        <f t="shared" si="17"/>
        <v xml:space="preserve"> </v>
      </c>
      <c r="BC22" s="173">
        <f t="shared" si="18"/>
        <v>0</v>
      </c>
      <c r="BD22" s="173">
        <f t="shared" si="19"/>
        <v>0</v>
      </c>
      <c r="BF22" s="172"/>
      <c r="BG22" s="173" t="str">
        <f t="shared" si="20"/>
        <v xml:space="preserve"> </v>
      </c>
      <c r="BH22" s="173">
        <f t="shared" si="21"/>
        <v>0</v>
      </c>
      <c r="BI22" s="173">
        <f t="shared" si="22"/>
        <v>0</v>
      </c>
      <c r="BK22" s="172"/>
      <c r="BL22" s="173" t="str">
        <f t="shared" si="23"/>
        <v xml:space="preserve"> </v>
      </c>
      <c r="BM22" s="173">
        <f t="shared" si="24"/>
        <v>0</v>
      </c>
      <c r="BN22" s="173">
        <f t="shared" si="25"/>
        <v>0</v>
      </c>
    </row>
    <row r="23" spans="1:66" ht="30" hidden="1" x14ac:dyDescent="0.25">
      <c r="A23" t="s">
        <v>68</v>
      </c>
      <c r="B23">
        <v>2</v>
      </c>
      <c r="C23" t="s">
        <v>68</v>
      </c>
      <c r="D23">
        <v>0</v>
      </c>
      <c r="E23">
        <v>1</v>
      </c>
      <c r="F23">
        <v>1</v>
      </c>
      <c r="G23">
        <v>0</v>
      </c>
      <c r="H23">
        <v>0</v>
      </c>
      <c r="I23">
        <v>6</v>
      </c>
      <c r="J23">
        <v>0</v>
      </c>
      <c r="K23">
        <v>0</v>
      </c>
      <c r="L23" s="125" t="s">
        <v>75</v>
      </c>
      <c r="M23" s="126" t="s">
        <v>5</v>
      </c>
      <c r="N23" s="127" t="s">
        <v>5</v>
      </c>
      <c r="O23" s="128" t="s">
        <v>102</v>
      </c>
      <c r="P23" s="129" t="s">
        <v>71</v>
      </c>
      <c r="Q23" s="130" t="s">
        <v>103</v>
      </c>
      <c r="R23" s="131" t="s">
        <v>104</v>
      </c>
      <c r="S23" s="132" t="s">
        <v>82</v>
      </c>
      <c r="T23" s="3"/>
      <c r="U23" s="157">
        <v>763.09</v>
      </c>
      <c r="V23" s="134" t="s">
        <v>7</v>
      </c>
      <c r="W23" s="3">
        <f t="shared" si="9"/>
        <v>963.71</v>
      </c>
      <c r="X23" s="4">
        <f t="shared" si="10"/>
        <v>0</v>
      </c>
      <c r="Y23" s="135" t="s">
        <v>73</v>
      </c>
      <c r="Z23" t="s">
        <v>73</v>
      </c>
      <c r="AA23" s="136">
        <v>1119.5899999999999</v>
      </c>
      <c r="AB23" s="137">
        <v>0</v>
      </c>
      <c r="AC23" s="138" t="s">
        <v>69</v>
      </c>
      <c r="AD23" t="s">
        <v>69</v>
      </c>
      <c r="AE23" s="92" t="s">
        <v>105</v>
      </c>
      <c r="AF23" s="139">
        <v>2612</v>
      </c>
      <c r="AG23" s="5">
        <v>764.24</v>
      </c>
      <c r="AH23" s="6">
        <v>0.26290000000000002</v>
      </c>
      <c r="AJ23" s="140"/>
      <c r="AL23" s="141"/>
      <c r="AM23" s="7">
        <v>1119.5899999999999</v>
      </c>
      <c r="AN23" s="8">
        <v>965.16</v>
      </c>
      <c r="AQ23" s="172"/>
      <c r="AR23" s="173" t="str">
        <f t="shared" si="11"/>
        <v xml:space="preserve"> </v>
      </c>
      <c r="AS23" s="173">
        <f t="shared" si="12"/>
        <v>0</v>
      </c>
      <c r="AT23" s="173">
        <f t="shared" si="13"/>
        <v>0</v>
      </c>
      <c r="AU23" s="162"/>
      <c r="AV23" s="172"/>
      <c r="AW23" s="173" t="str">
        <f t="shared" si="14"/>
        <v xml:space="preserve"> </v>
      </c>
      <c r="AX23" s="173">
        <f t="shared" si="15"/>
        <v>0</v>
      </c>
      <c r="AY23" s="173">
        <f t="shared" si="16"/>
        <v>0</v>
      </c>
      <c r="BA23" s="172"/>
      <c r="BB23" s="173" t="str">
        <f t="shared" si="17"/>
        <v xml:space="preserve"> </v>
      </c>
      <c r="BC23" s="173">
        <f t="shared" si="18"/>
        <v>0</v>
      </c>
      <c r="BD23" s="173">
        <f t="shared" si="19"/>
        <v>0</v>
      </c>
      <c r="BF23" s="172"/>
      <c r="BG23" s="173" t="str">
        <f t="shared" si="20"/>
        <v xml:space="preserve"> </v>
      </c>
      <c r="BH23" s="173">
        <f t="shared" si="21"/>
        <v>0</v>
      </c>
      <c r="BI23" s="173">
        <f t="shared" si="22"/>
        <v>0</v>
      </c>
      <c r="BK23" s="172"/>
      <c r="BL23" s="173" t="str">
        <f t="shared" si="23"/>
        <v xml:space="preserve"> </v>
      </c>
      <c r="BM23" s="173">
        <f t="shared" si="24"/>
        <v>0</v>
      </c>
      <c r="BN23" s="173">
        <f t="shared" si="25"/>
        <v>0</v>
      </c>
    </row>
    <row r="24" spans="1:66" ht="45" hidden="1" x14ac:dyDescent="0.25">
      <c r="A24" t="s">
        <v>68</v>
      </c>
      <c r="B24">
        <v>2</v>
      </c>
      <c r="C24" t="s">
        <v>68</v>
      </c>
      <c r="D24">
        <v>0</v>
      </c>
      <c r="E24">
        <v>1</v>
      </c>
      <c r="F24">
        <v>1</v>
      </c>
      <c r="G24">
        <v>0</v>
      </c>
      <c r="H24">
        <v>0</v>
      </c>
      <c r="I24">
        <v>7</v>
      </c>
      <c r="J24">
        <v>0</v>
      </c>
      <c r="K24">
        <v>0</v>
      </c>
      <c r="L24" s="125" t="s">
        <v>75</v>
      </c>
      <c r="M24" s="126" t="s">
        <v>5</v>
      </c>
      <c r="N24" s="127" t="s">
        <v>5</v>
      </c>
      <c r="O24" s="128" t="s">
        <v>106</v>
      </c>
      <c r="P24" s="129" t="s">
        <v>71</v>
      </c>
      <c r="Q24" s="130" t="s">
        <v>107</v>
      </c>
      <c r="R24" s="131" t="s">
        <v>108</v>
      </c>
      <c r="S24" s="132" t="s">
        <v>100</v>
      </c>
      <c r="T24" s="3"/>
      <c r="U24" s="157">
        <v>132.19999999999999</v>
      </c>
      <c r="V24" s="134" t="s">
        <v>7</v>
      </c>
      <c r="W24" s="3">
        <f t="shared" si="9"/>
        <v>166.96</v>
      </c>
      <c r="X24" s="4">
        <f t="shared" si="10"/>
        <v>0</v>
      </c>
      <c r="Y24" s="135" t="s">
        <v>73</v>
      </c>
      <c r="Z24" t="s">
        <v>73</v>
      </c>
      <c r="AA24" s="136">
        <v>8478.9500000000007</v>
      </c>
      <c r="AB24" s="137">
        <v>0</v>
      </c>
      <c r="AC24" s="138" t="s">
        <v>69</v>
      </c>
      <c r="AD24" t="s">
        <v>69</v>
      </c>
      <c r="AE24" s="92" t="s">
        <v>109</v>
      </c>
      <c r="AF24" s="139">
        <v>2286</v>
      </c>
      <c r="AG24" s="5">
        <v>132.94999999999999</v>
      </c>
      <c r="AH24" s="6">
        <v>0.26290000000000002</v>
      </c>
      <c r="AJ24" s="140"/>
      <c r="AL24" s="141"/>
      <c r="AM24" s="7">
        <v>8478.9500000000007</v>
      </c>
      <c r="AN24" s="8">
        <v>167.9</v>
      </c>
      <c r="AQ24" s="172"/>
      <c r="AR24" s="173" t="str">
        <f t="shared" si="11"/>
        <v xml:space="preserve"> </v>
      </c>
      <c r="AS24" s="173">
        <f t="shared" si="12"/>
        <v>0</v>
      </c>
      <c r="AT24" s="173">
        <f t="shared" si="13"/>
        <v>0</v>
      </c>
      <c r="AU24" s="162"/>
      <c r="AV24" s="172"/>
      <c r="AW24" s="173" t="str">
        <f t="shared" si="14"/>
        <v xml:space="preserve"> </v>
      </c>
      <c r="AX24" s="173">
        <f t="shared" si="15"/>
        <v>0</v>
      </c>
      <c r="AY24" s="173">
        <f t="shared" si="16"/>
        <v>0</v>
      </c>
      <c r="BA24" s="172"/>
      <c r="BB24" s="173" t="str">
        <f t="shared" si="17"/>
        <v xml:space="preserve"> </v>
      </c>
      <c r="BC24" s="173">
        <f t="shared" si="18"/>
        <v>0</v>
      </c>
      <c r="BD24" s="173">
        <f t="shared" si="19"/>
        <v>0</v>
      </c>
      <c r="BF24" s="172"/>
      <c r="BG24" s="173" t="str">
        <f t="shared" si="20"/>
        <v xml:space="preserve"> </v>
      </c>
      <c r="BH24" s="173">
        <f t="shared" si="21"/>
        <v>0</v>
      </c>
      <c r="BI24" s="173">
        <f t="shared" si="22"/>
        <v>0</v>
      </c>
      <c r="BK24" s="172"/>
      <c r="BL24" s="173" t="str">
        <f t="shared" si="23"/>
        <v xml:space="preserve"> </v>
      </c>
      <c r="BM24" s="173">
        <f t="shared" si="24"/>
        <v>0</v>
      </c>
      <c r="BN24" s="173">
        <f t="shared" si="25"/>
        <v>0</v>
      </c>
    </row>
    <row r="25" spans="1:66" hidden="1" x14ac:dyDescent="0.25">
      <c r="A25" t="s">
        <v>68</v>
      </c>
      <c r="B25">
        <v>2</v>
      </c>
      <c r="C25" t="s">
        <v>68</v>
      </c>
      <c r="D25">
        <v>0</v>
      </c>
      <c r="E25">
        <v>1</v>
      </c>
      <c r="F25">
        <v>1</v>
      </c>
      <c r="G25">
        <v>0</v>
      </c>
      <c r="H25">
        <v>0</v>
      </c>
      <c r="I25">
        <v>8</v>
      </c>
      <c r="J25">
        <v>0</v>
      </c>
      <c r="K25">
        <v>0</v>
      </c>
      <c r="L25" s="125" t="s">
        <v>75</v>
      </c>
      <c r="M25" s="126" t="s">
        <v>5</v>
      </c>
      <c r="N25" s="127" t="s">
        <v>5</v>
      </c>
      <c r="O25" s="128" t="s">
        <v>110</v>
      </c>
      <c r="P25" s="129" t="s">
        <v>71</v>
      </c>
      <c r="Q25" s="130" t="s">
        <v>111</v>
      </c>
      <c r="R25" s="131" t="s">
        <v>112</v>
      </c>
      <c r="S25" s="132" t="s">
        <v>113</v>
      </c>
      <c r="T25" s="3"/>
      <c r="U25" s="157">
        <v>10.375</v>
      </c>
      <c r="V25" s="134" t="s">
        <v>7</v>
      </c>
      <c r="W25" s="3">
        <f t="shared" si="9"/>
        <v>13.1</v>
      </c>
      <c r="X25" s="4">
        <f t="shared" si="10"/>
        <v>0</v>
      </c>
      <c r="Y25" s="135" t="s">
        <v>73</v>
      </c>
      <c r="Z25" t="s">
        <v>73</v>
      </c>
      <c r="AA25" s="136">
        <v>281.48</v>
      </c>
      <c r="AB25" s="137">
        <v>0</v>
      </c>
      <c r="AC25" s="138" t="s">
        <v>69</v>
      </c>
      <c r="AD25" t="s">
        <v>69</v>
      </c>
      <c r="AE25" s="92" t="s">
        <v>114</v>
      </c>
      <c r="AF25" s="139">
        <v>2514</v>
      </c>
      <c r="AG25" s="5">
        <v>10.48</v>
      </c>
      <c r="AH25" s="6">
        <v>0.26290000000000002</v>
      </c>
      <c r="AJ25" s="140"/>
      <c r="AL25" s="141"/>
      <c r="AM25" s="7">
        <v>281.48</v>
      </c>
      <c r="AN25" s="8">
        <v>13.24</v>
      </c>
      <c r="AQ25" s="172"/>
      <c r="AR25" s="173" t="str">
        <f t="shared" si="11"/>
        <v xml:space="preserve"> </v>
      </c>
      <c r="AS25" s="173">
        <f t="shared" si="12"/>
        <v>0</v>
      </c>
      <c r="AT25" s="173">
        <f t="shared" si="13"/>
        <v>0</v>
      </c>
      <c r="AU25" s="162"/>
      <c r="AV25" s="172"/>
      <c r="AW25" s="173" t="str">
        <f t="shared" si="14"/>
        <v xml:space="preserve"> </v>
      </c>
      <c r="AX25" s="173">
        <f t="shared" si="15"/>
        <v>0</v>
      </c>
      <c r="AY25" s="173">
        <f t="shared" si="16"/>
        <v>0</v>
      </c>
      <c r="BA25" s="172"/>
      <c r="BB25" s="173" t="str">
        <f t="shared" si="17"/>
        <v xml:space="preserve"> </v>
      </c>
      <c r="BC25" s="173">
        <f t="shared" si="18"/>
        <v>0</v>
      </c>
      <c r="BD25" s="173">
        <f t="shared" si="19"/>
        <v>0</v>
      </c>
      <c r="BF25" s="172"/>
      <c r="BG25" s="173" t="str">
        <f t="shared" si="20"/>
        <v xml:space="preserve"> </v>
      </c>
      <c r="BH25" s="173">
        <f t="shared" si="21"/>
        <v>0</v>
      </c>
      <c r="BI25" s="173">
        <f t="shared" si="22"/>
        <v>0</v>
      </c>
      <c r="BK25" s="172"/>
      <c r="BL25" s="173" t="str">
        <f t="shared" si="23"/>
        <v xml:space="preserve"> </v>
      </c>
      <c r="BM25" s="173">
        <f t="shared" si="24"/>
        <v>0</v>
      </c>
      <c r="BN25" s="173">
        <f t="shared" si="25"/>
        <v>0</v>
      </c>
    </row>
    <row r="26" spans="1:66" ht="45" hidden="1" x14ac:dyDescent="0.25">
      <c r="A26" t="s">
        <v>68</v>
      </c>
      <c r="B26">
        <v>2</v>
      </c>
      <c r="C26" t="s">
        <v>68</v>
      </c>
      <c r="D26">
        <v>0</v>
      </c>
      <c r="E26">
        <v>1</v>
      </c>
      <c r="F26">
        <v>1</v>
      </c>
      <c r="G26">
        <v>0</v>
      </c>
      <c r="H26">
        <v>0</v>
      </c>
      <c r="I26">
        <v>9</v>
      </c>
      <c r="J26">
        <v>0</v>
      </c>
      <c r="K26">
        <v>0</v>
      </c>
      <c r="L26" s="125" t="s">
        <v>75</v>
      </c>
      <c r="M26" s="126" t="s">
        <v>5</v>
      </c>
      <c r="N26" s="127" t="s">
        <v>5</v>
      </c>
      <c r="O26" s="128" t="s">
        <v>115</v>
      </c>
      <c r="P26" s="129" t="s">
        <v>71</v>
      </c>
      <c r="Q26" s="130" t="s">
        <v>116</v>
      </c>
      <c r="R26" s="131" t="s">
        <v>117</v>
      </c>
      <c r="S26" s="132" t="s">
        <v>113</v>
      </c>
      <c r="T26" s="3"/>
      <c r="U26" s="157">
        <v>14.79</v>
      </c>
      <c r="V26" s="134" t="s">
        <v>7</v>
      </c>
      <c r="W26" s="3">
        <f t="shared" si="9"/>
        <v>18.68</v>
      </c>
      <c r="X26" s="4">
        <f t="shared" si="10"/>
        <v>0</v>
      </c>
      <c r="Y26" s="135" t="s">
        <v>73</v>
      </c>
      <c r="Z26" t="s">
        <v>73</v>
      </c>
      <c r="AA26" s="136">
        <v>2381.77</v>
      </c>
      <c r="AB26" s="137">
        <v>0</v>
      </c>
      <c r="AC26" s="138" t="s">
        <v>69</v>
      </c>
      <c r="AD26" t="s">
        <v>69</v>
      </c>
      <c r="AE26" s="92" t="s">
        <v>118</v>
      </c>
      <c r="AF26" s="139">
        <v>2537</v>
      </c>
      <c r="AG26" s="5">
        <v>14.94</v>
      </c>
      <c r="AH26" s="6">
        <v>0.26290000000000002</v>
      </c>
      <c r="AJ26" s="140"/>
      <c r="AL26" s="141"/>
      <c r="AM26" s="7">
        <v>2381.77</v>
      </c>
      <c r="AN26" s="8">
        <v>18.87</v>
      </c>
      <c r="AQ26" s="172"/>
      <c r="AR26" s="173" t="str">
        <f t="shared" si="11"/>
        <v xml:space="preserve"> </v>
      </c>
      <c r="AS26" s="173">
        <f t="shared" si="12"/>
        <v>0</v>
      </c>
      <c r="AT26" s="173">
        <f t="shared" si="13"/>
        <v>0</v>
      </c>
      <c r="AU26" s="162"/>
      <c r="AV26" s="172"/>
      <c r="AW26" s="173" t="str">
        <f t="shared" si="14"/>
        <v xml:space="preserve"> </v>
      </c>
      <c r="AX26" s="173">
        <f t="shared" si="15"/>
        <v>0</v>
      </c>
      <c r="AY26" s="173">
        <f t="shared" si="16"/>
        <v>0</v>
      </c>
      <c r="BA26" s="172"/>
      <c r="BB26" s="173" t="str">
        <f t="shared" si="17"/>
        <v xml:space="preserve"> </v>
      </c>
      <c r="BC26" s="173">
        <f t="shared" si="18"/>
        <v>0</v>
      </c>
      <c r="BD26" s="173">
        <f t="shared" si="19"/>
        <v>0</v>
      </c>
      <c r="BF26" s="172"/>
      <c r="BG26" s="173" t="str">
        <f t="shared" si="20"/>
        <v xml:space="preserve"> </v>
      </c>
      <c r="BH26" s="173">
        <f t="shared" si="21"/>
        <v>0</v>
      </c>
      <c r="BI26" s="173">
        <f t="shared" si="22"/>
        <v>0</v>
      </c>
      <c r="BK26" s="172"/>
      <c r="BL26" s="173" t="str">
        <f t="shared" si="23"/>
        <v xml:space="preserve"> </v>
      </c>
      <c r="BM26" s="173">
        <f t="shared" si="24"/>
        <v>0</v>
      </c>
      <c r="BN26" s="173">
        <f t="shared" si="25"/>
        <v>0</v>
      </c>
    </row>
    <row r="27" spans="1:66" ht="30" hidden="1" x14ac:dyDescent="0.25">
      <c r="A27" t="s">
        <v>68</v>
      </c>
      <c r="B27">
        <v>2</v>
      </c>
      <c r="C27" t="s">
        <v>68</v>
      </c>
      <c r="D27">
        <v>0</v>
      </c>
      <c r="E27">
        <v>1</v>
      </c>
      <c r="F27">
        <v>1</v>
      </c>
      <c r="G27">
        <v>0</v>
      </c>
      <c r="H27">
        <v>0</v>
      </c>
      <c r="I27">
        <v>10</v>
      </c>
      <c r="J27">
        <v>0</v>
      </c>
      <c r="K27">
        <v>0</v>
      </c>
      <c r="L27" s="125" t="s">
        <v>75</v>
      </c>
      <c r="M27" s="126" t="s">
        <v>5</v>
      </c>
      <c r="N27" s="127" t="s">
        <v>5</v>
      </c>
      <c r="O27" s="128" t="s">
        <v>119</v>
      </c>
      <c r="P27" s="129" t="s">
        <v>71</v>
      </c>
      <c r="Q27" s="130" t="s">
        <v>120</v>
      </c>
      <c r="R27" s="131" t="s">
        <v>121</v>
      </c>
      <c r="S27" s="132" t="s">
        <v>113</v>
      </c>
      <c r="T27" s="3"/>
      <c r="U27" s="157">
        <v>14.095000000000001</v>
      </c>
      <c r="V27" s="134" t="s">
        <v>7</v>
      </c>
      <c r="W27" s="3">
        <f t="shared" si="9"/>
        <v>17.8</v>
      </c>
      <c r="X27" s="4">
        <f t="shared" si="10"/>
        <v>0</v>
      </c>
      <c r="Y27" s="135" t="s">
        <v>73</v>
      </c>
      <c r="Z27" t="s">
        <v>73</v>
      </c>
      <c r="AA27" s="136">
        <v>626.41999999999996</v>
      </c>
      <c r="AB27" s="137">
        <v>0</v>
      </c>
      <c r="AC27" s="138" t="s">
        <v>69</v>
      </c>
      <c r="AD27" t="s">
        <v>69</v>
      </c>
      <c r="AE27" s="92" t="s">
        <v>122</v>
      </c>
      <c r="AF27" s="139">
        <v>2563</v>
      </c>
      <c r="AG27" s="5">
        <v>14.24</v>
      </c>
      <c r="AH27" s="6">
        <v>0.26290000000000002</v>
      </c>
      <c r="AJ27" s="140"/>
      <c r="AL27" s="141"/>
      <c r="AM27" s="7">
        <v>626.41999999999996</v>
      </c>
      <c r="AN27" s="8">
        <v>17.98</v>
      </c>
      <c r="AQ27" s="172"/>
      <c r="AR27" s="173" t="str">
        <f t="shared" si="11"/>
        <v xml:space="preserve"> </v>
      </c>
      <c r="AS27" s="173">
        <f t="shared" si="12"/>
        <v>0</v>
      </c>
      <c r="AT27" s="173">
        <f t="shared" si="13"/>
        <v>0</v>
      </c>
      <c r="AU27" s="162"/>
      <c r="AV27" s="172"/>
      <c r="AW27" s="173" t="str">
        <f t="shared" si="14"/>
        <v xml:space="preserve"> </v>
      </c>
      <c r="AX27" s="173">
        <f t="shared" si="15"/>
        <v>0</v>
      </c>
      <c r="AY27" s="173">
        <f t="shared" si="16"/>
        <v>0</v>
      </c>
      <c r="BA27" s="172"/>
      <c r="BB27" s="173" t="str">
        <f t="shared" si="17"/>
        <v xml:space="preserve"> </v>
      </c>
      <c r="BC27" s="173">
        <f t="shared" si="18"/>
        <v>0</v>
      </c>
      <c r="BD27" s="173">
        <f t="shared" si="19"/>
        <v>0</v>
      </c>
      <c r="BF27" s="172"/>
      <c r="BG27" s="173" t="str">
        <f t="shared" si="20"/>
        <v xml:space="preserve"> </v>
      </c>
      <c r="BH27" s="173">
        <f t="shared" si="21"/>
        <v>0</v>
      </c>
      <c r="BI27" s="173">
        <f t="shared" si="22"/>
        <v>0</v>
      </c>
      <c r="BK27" s="172"/>
      <c r="BL27" s="173" t="str">
        <f t="shared" si="23"/>
        <v xml:space="preserve"> </v>
      </c>
      <c r="BM27" s="173">
        <f t="shared" si="24"/>
        <v>0</v>
      </c>
      <c r="BN27" s="173">
        <f t="shared" si="25"/>
        <v>0</v>
      </c>
    </row>
    <row r="28" spans="1:66" ht="45" hidden="1" x14ac:dyDescent="0.25">
      <c r="A28" t="s">
        <v>68</v>
      </c>
      <c r="B28">
        <v>2</v>
      </c>
      <c r="C28" t="s">
        <v>68</v>
      </c>
      <c r="D28">
        <v>0</v>
      </c>
      <c r="E28">
        <v>1</v>
      </c>
      <c r="F28">
        <v>1</v>
      </c>
      <c r="G28">
        <v>0</v>
      </c>
      <c r="H28">
        <v>0</v>
      </c>
      <c r="I28">
        <v>11</v>
      </c>
      <c r="J28">
        <v>0</v>
      </c>
      <c r="K28">
        <v>0</v>
      </c>
      <c r="L28" s="125" t="s">
        <v>75</v>
      </c>
      <c r="M28" s="126" t="s">
        <v>5</v>
      </c>
      <c r="N28" s="127" t="s">
        <v>5</v>
      </c>
      <c r="O28" s="128" t="s">
        <v>123</v>
      </c>
      <c r="P28" s="129" t="s">
        <v>71</v>
      </c>
      <c r="Q28" s="130" t="s">
        <v>124</v>
      </c>
      <c r="R28" s="131" t="s">
        <v>125</v>
      </c>
      <c r="S28" s="132" t="s">
        <v>113</v>
      </c>
      <c r="T28" s="3"/>
      <c r="U28" s="157">
        <v>10.28</v>
      </c>
      <c r="V28" s="134" t="s">
        <v>7</v>
      </c>
      <c r="W28" s="3">
        <f t="shared" si="9"/>
        <v>12.98</v>
      </c>
      <c r="X28" s="4">
        <f t="shared" si="10"/>
        <v>0</v>
      </c>
      <c r="Y28" s="135" t="s">
        <v>73</v>
      </c>
      <c r="Z28" t="s">
        <v>73</v>
      </c>
      <c r="AA28" s="136">
        <v>1421.26</v>
      </c>
      <c r="AB28" s="137">
        <v>0</v>
      </c>
      <c r="AC28" s="138" t="s">
        <v>69</v>
      </c>
      <c r="AD28" t="s">
        <v>69</v>
      </c>
      <c r="AE28" s="92" t="s">
        <v>126</v>
      </c>
      <c r="AF28" s="139">
        <v>2500</v>
      </c>
      <c r="AG28" s="5">
        <v>10.38</v>
      </c>
      <c r="AH28" s="6">
        <v>0.26290000000000002</v>
      </c>
      <c r="AJ28" s="140"/>
      <c r="AL28" s="141"/>
      <c r="AM28" s="7">
        <v>1421.26</v>
      </c>
      <c r="AN28" s="8">
        <v>13.11</v>
      </c>
      <c r="AQ28" s="172"/>
      <c r="AR28" s="173" t="str">
        <f t="shared" si="11"/>
        <v xml:space="preserve"> </v>
      </c>
      <c r="AS28" s="173">
        <f t="shared" si="12"/>
        <v>0</v>
      </c>
      <c r="AT28" s="173">
        <f t="shared" si="13"/>
        <v>0</v>
      </c>
      <c r="AU28" s="162"/>
      <c r="AV28" s="172"/>
      <c r="AW28" s="173" t="str">
        <f t="shared" si="14"/>
        <v xml:space="preserve"> </v>
      </c>
      <c r="AX28" s="173">
        <f t="shared" si="15"/>
        <v>0</v>
      </c>
      <c r="AY28" s="173">
        <f t="shared" si="16"/>
        <v>0</v>
      </c>
      <c r="BA28" s="172"/>
      <c r="BB28" s="173" t="str">
        <f t="shared" si="17"/>
        <v xml:space="preserve"> </v>
      </c>
      <c r="BC28" s="173">
        <f t="shared" si="18"/>
        <v>0</v>
      </c>
      <c r="BD28" s="173">
        <f t="shared" si="19"/>
        <v>0</v>
      </c>
      <c r="BF28" s="172"/>
      <c r="BG28" s="173" t="str">
        <f t="shared" si="20"/>
        <v xml:space="preserve"> </v>
      </c>
      <c r="BH28" s="173">
        <f t="shared" si="21"/>
        <v>0</v>
      </c>
      <c r="BI28" s="173">
        <f t="shared" si="22"/>
        <v>0</v>
      </c>
      <c r="BK28" s="172"/>
      <c r="BL28" s="173" t="str">
        <f t="shared" si="23"/>
        <v xml:space="preserve"> </v>
      </c>
      <c r="BM28" s="173">
        <f t="shared" si="24"/>
        <v>0</v>
      </c>
      <c r="BN28" s="173">
        <f t="shared" si="25"/>
        <v>0</v>
      </c>
    </row>
    <row r="29" spans="1:66" ht="30" hidden="1" x14ac:dyDescent="0.25">
      <c r="A29" t="s">
        <v>68</v>
      </c>
      <c r="B29">
        <v>2</v>
      </c>
      <c r="C29" t="s">
        <v>68</v>
      </c>
      <c r="D29">
        <v>0</v>
      </c>
      <c r="E29">
        <v>1</v>
      </c>
      <c r="F29">
        <v>1</v>
      </c>
      <c r="G29">
        <v>0</v>
      </c>
      <c r="H29">
        <v>0</v>
      </c>
      <c r="I29">
        <v>12</v>
      </c>
      <c r="J29">
        <v>0</v>
      </c>
      <c r="K29">
        <v>0</v>
      </c>
      <c r="L29" s="125" t="s">
        <v>75</v>
      </c>
      <c r="M29" s="126" t="s">
        <v>5</v>
      </c>
      <c r="N29" s="127" t="s">
        <v>5</v>
      </c>
      <c r="O29" s="128" t="s">
        <v>127</v>
      </c>
      <c r="P29" s="129" t="s">
        <v>71</v>
      </c>
      <c r="Q29" s="130" t="s">
        <v>128</v>
      </c>
      <c r="R29" s="131" t="s">
        <v>129</v>
      </c>
      <c r="S29" s="132" t="s">
        <v>82</v>
      </c>
      <c r="T29" s="3"/>
      <c r="U29" s="157">
        <v>545.93499999999995</v>
      </c>
      <c r="V29" s="134" t="s">
        <v>7</v>
      </c>
      <c r="W29" s="3">
        <f t="shared" si="9"/>
        <v>689.46</v>
      </c>
      <c r="X29" s="4">
        <f t="shared" si="10"/>
        <v>0</v>
      </c>
      <c r="Y29" s="135" t="s">
        <v>73</v>
      </c>
      <c r="Z29" t="s">
        <v>73</v>
      </c>
      <c r="AA29" s="136">
        <v>3133.94</v>
      </c>
      <c r="AB29" s="137">
        <v>0</v>
      </c>
      <c r="AC29" s="138" t="s">
        <v>69</v>
      </c>
      <c r="AD29" t="s">
        <v>69</v>
      </c>
      <c r="AE29" s="92" t="s">
        <v>130</v>
      </c>
      <c r="AF29" s="139">
        <v>2658</v>
      </c>
      <c r="AG29" s="5">
        <v>551.45000000000005</v>
      </c>
      <c r="AH29" s="6">
        <v>0.26290000000000002</v>
      </c>
      <c r="AJ29" s="140"/>
      <c r="AL29" s="141"/>
      <c r="AM29" s="7">
        <v>3133.94</v>
      </c>
      <c r="AN29" s="8">
        <v>696.43</v>
      </c>
      <c r="AQ29" s="172"/>
      <c r="AR29" s="173" t="str">
        <f t="shared" si="11"/>
        <v xml:space="preserve"> </v>
      </c>
      <c r="AS29" s="173">
        <f t="shared" si="12"/>
        <v>0</v>
      </c>
      <c r="AT29" s="173">
        <f t="shared" si="13"/>
        <v>0</v>
      </c>
      <c r="AU29" s="162"/>
      <c r="AV29" s="172"/>
      <c r="AW29" s="173" t="str">
        <f t="shared" si="14"/>
        <v xml:space="preserve"> </v>
      </c>
      <c r="AX29" s="173">
        <f t="shared" si="15"/>
        <v>0</v>
      </c>
      <c r="AY29" s="173">
        <f t="shared" si="16"/>
        <v>0</v>
      </c>
      <c r="BA29" s="172"/>
      <c r="BB29" s="173" t="str">
        <f t="shared" si="17"/>
        <v xml:space="preserve"> </v>
      </c>
      <c r="BC29" s="173">
        <f t="shared" si="18"/>
        <v>0</v>
      </c>
      <c r="BD29" s="173">
        <f t="shared" si="19"/>
        <v>0</v>
      </c>
      <c r="BF29" s="172"/>
      <c r="BG29" s="173" t="str">
        <f t="shared" si="20"/>
        <v xml:space="preserve"> </v>
      </c>
      <c r="BH29" s="173">
        <f t="shared" si="21"/>
        <v>0</v>
      </c>
      <c r="BI29" s="173">
        <f t="shared" si="22"/>
        <v>0</v>
      </c>
      <c r="BK29" s="172"/>
      <c r="BL29" s="173" t="str">
        <f t="shared" si="23"/>
        <v xml:space="preserve"> </v>
      </c>
      <c r="BM29" s="173">
        <f t="shared" si="24"/>
        <v>0</v>
      </c>
      <c r="BN29" s="173">
        <f t="shared" si="25"/>
        <v>0</v>
      </c>
    </row>
    <row r="30" spans="1:66" ht="30" hidden="1" x14ac:dyDescent="0.25">
      <c r="A30" t="s">
        <v>68</v>
      </c>
      <c r="B30">
        <v>2</v>
      </c>
      <c r="C30" t="s">
        <v>68</v>
      </c>
      <c r="D30">
        <v>0</v>
      </c>
      <c r="E30">
        <v>1</v>
      </c>
      <c r="F30">
        <v>1</v>
      </c>
      <c r="G30">
        <v>0</v>
      </c>
      <c r="H30">
        <v>0</v>
      </c>
      <c r="I30">
        <v>13</v>
      </c>
      <c r="J30">
        <v>0</v>
      </c>
      <c r="K30">
        <v>0</v>
      </c>
      <c r="L30" s="125" t="s">
        <v>75</v>
      </c>
      <c r="M30" s="126" t="s">
        <v>5</v>
      </c>
      <c r="N30" s="127" t="s">
        <v>5</v>
      </c>
      <c r="O30" s="128" t="s">
        <v>131</v>
      </c>
      <c r="P30" s="129" t="s">
        <v>132</v>
      </c>
      <c r="Q30" s="130" t="s">
        <v>133</v>
      </c>
      <c r="R30" s="131" t="s">
        <v>134</v>
      </c>
      <c r="S30" s="132" t="s">
        <v>135</v>
      </c>
      <c r="T30" s="3"/>
      <c r="U30" s="157">
        <v>114.92</v>
      </c>
      <c r="V30" s="134" t="s">
        <v>7</v>
      </c>
      <c r="W30" s="3">
        <f t="shared" si="9"/>
        <v>145.13</v>
      </c>
      <c r="X30" s="4">
        <f t="shared" si="10"/>
        <v>0</v>
      </c>
      <c r="Y30" s="135" t="s">
        <v>73</v>
      </c>
      <c r="Z30" t="s">
        <v>73</v>
      </c>
      <c r="AA30" s="136">
        <v>5277.6</v>
      </c>
      <c r="AB30" s="137">
        <v>0</v>
      </c>
      <c r="AC30" s="138" t="s">
        <v>69</v>
      </c>
      <c r="AD30" t="s">
        <v>69</v>
      </c>
      <c r="AE30" s="92" t="s">
        <v>136</v>
      </c>
      <c r="AF30" s="139">
        <v>10154</v>
      </c>
      <c r="AG30" s="5">
        <v>116.08</v>
      </c>
      <c r="AH30" s="6">
        <v>0.26290000000000002</v>
      </c>
      <c r="AJ30" s="140"/>
      <c r="AL30" s="141"/>
      <c r="AM30" s="7">
        <v>5277.6</v>
      </c>
      <c r="AN30" s="8">
        <v>146.6</v>
      </c>
      <c r="AQ30" s="172"/>
      <c r="AR30" s="173" t="str">
        <f t="shared" si="11"/>
        <v xml:space="preserve"> </v>
      </c>
      <c r="AS30" s="173">
        <f t="shared" si="12"/>
        <v>0</v>
      </c>
      <c r="AT30" s="173">
        <f t="shared" si="13"/>
        <v>0</v>
      </c>
      <c r="AU30" s="162"/>
      <c r="AV30" s="172"/>
      <c r="AW30" s="173" t="str">
        <f t="shared" si="14"/>
        <v xml:space="preserve"> </v>
      </c>
      <c r="AX30" s="173">
        <f t="shared" si="15"/>
        <v>0</v>
      </c>
      <c r="AY30" s="173">
        <f t="shared" si="16"/>
        <v>0</v>
      </c>
      <c r="BA30" s="172"/>
      <c r="BB30" s="173" t="str">
        <f t="shared" si="17"/>
        <v xml:space="preserve"> </v>
      </c>
      <c r="BC30" s="173">
        <f t="shared" si="18"/>
        <v>0</v>
      </c>
      <c r="BD30" s="173">
        <f t="shared" si="19"/>
        <v>0</v>
      </c>
      <c r="BF30" s="172"/>
      <c r="BG30" s="173" t="str">
        <f t="shared" si="20"/>
        <v xml:space="preserve"> </v>
      </c>
      <c r="BH30" s="173">
        <f t="shared" si="21"/>
        <v>0</v>
      </c>
      <c r="BI30" s="173">
        <f t="shared" si="22"/>
        <v>0</v>
      </c>
      <c r="BK30" s="172"/>
      <c r="BL30" s="173" t="str">
        <f t="shared" si="23"/>
        <v xml:space="preserve"> </v>
      </c>
      <c r="BM30" s="173">
        <f t="shared" si="24"/>
        <v>0</v>
      </c>
      <c r="BN30" s="173">
        <f t="shared" si="25"/>
        <v>0</v>
      </c>
    </row>
    <row r="31" spans="1:66" ht="30" x14ac:dyDescent="0.25">
      <c r="A31" t="s">
        <v>68</v>
      </c>
      <c r="B31">
        <v>2</v>
      </c>
      <c r="C31" t="s">
        <v>68</v>
      </c>
      <c r="D31">
        <v>0</v>
      </c>
      <c r="E31">
        <v>1</v>
      </c>
      <c r="F31">
        <v>1</v>
      </c>
      <c r="G31">
        <v>0</v>
      </c>
      <c r="H31">
        <v>0</v>
      </c>
      <c r="I31">
        <v>14</v>
      </c>
      <c r="J31">
        <v>0</v>
      </c>
      <c r="K31">
        <v>0</v>
      </c>
      <c r="L31" s="125" t="s">
        <v>75</v>
      </c>
      <c r="M31" s="126" t="s">
        <v>5</v>
      </c>
      <c r="N31" s="127" t="s">
        <v>5</v>
      </c>
      <c r="O31" s="128" t="s">
        <v>137</v>
      </c>
      <c r="P31" s="129" t="s">
        <v>138</v>
      </c>
      <c r="Q31" s="130" t="s">
        <v>139</v>
      </c>
      <c r="R31" s="131" t="s">
        <v>140</v>
      </c>
      <c r="S31" s="132" t="s">
        <v>141</v>
      </c>
      <c r="T31" s="3">
        <v>2.5</v>
      </c>
      <c r="U31" s="157">
        <v>673.03</v>
      </c>
      <c r="V31" s="134" t="s">
        <v>7</v>
      </c>
      <c r="W31" s="3">
        <f t="shared" si="9"/>
        <v>849.97</v>
      </c>
      <c r="X31" s="4">
        <f>ROUND(W31*T31,2)-0.008</f>
        <v>2124.922</v>
      </c>
      <c r="Y31" s="135" t="s">
        <v>73</v>
      </c>
      <c r="Z31" t="s">
        <v>73</v>
      </c>
      <c r="AA31" s="136">
        <v>43056.78</v>
      </c>
      <c r="AB31" s="137">
        <v>0</v>
      </c>
      <c r="AC31" s="138" t="s">
        <v>69</v>
      </c>
      <c r="AD31" t="s">
        <v>69</v>
      </c>
      <c r="AE31" s="92" t="s">
        <v>142</v>
      </c>
      <c r="AF31" s="139">
        <v>18</v>
      </c>
      <c r="AG31" s="5">
        <v>679.83</v>
      </c>
      <c r="AH31" s="6">
        <v>0.26290000000000002</v>
      </c>
      <c r="AJ31" s="140"/>
      <c r="AL31" s="141"/>
      <c r="AM31" s="7">
        <v>43056.78</v>
      </c>
      <c r="AN31" s="8">
        <v>858.56</v>
      </c>
      <c r="AQ31" s="172"/>
      <c r="AR31" s="173" t="str">
        <f t="shared" si="11"/>
        <v xml:space="preserve"> </v>
      </c>
      <c r="AS31" s="173">
        <f t="shared" si="12"/>
        <v>0</v>
      </c>
      <c r="AT31" s="173">
        <f t="shared" si="13"/>
        <v>0</v>
      </c>
      <c r="AU31" s="162"/>
      <c r="AV31" s="172"/>
      <c r="AW31" s="173" t="str">
        <f t="shared" si="14"/>
        <v xml:space="preserve"> </v>
      </c>
      <c r="AX31" s="173">
        <f t="shared" si="15"/>
        <v>0</v>
      </c>
      <c r="AY31" s="173">
        <f t="shared" si="16"/>
        <v>0</v>
      </c>
      <c r="BA31" s="172"/>
      <c r="BB31" s="173" t="str">
        <f t="shared" si="17"/>
        <v xml:space="preserve"> </v>
      </c>
      <c r="BC31" s="173">
        <f t="shared" si="18"/>
        <v>0</v>
      </c>
      <c r="BD31" s="173">
        <f t="shared" si="19"/>
        <v>0</v>
      </c>
      <c r="BF31" s="172"/>
      <c r="BG31" s="173" t="str">
        <f t="shared" si="20"/>
        <v xml:space="preserve"> </v>
      </c>
      <c r="BH31" s="173">
        <f t="shared" si="21"/>
        <v>0</v>
      </c>
      <c r="BI31" s="173">
        <f t="shared" si="22"/>
        <v>0</v>
      </c>
      <c r="BK31" s="172"/>
      <c r="BL31" s="173" t="str">
        <f t="shared" si="23"/>
        <v xml:space="preserve"> </v>
      </c>
      <c r="BM31" s="173">
        <f t="shared" si="24"/>
        <v>0</v>
      </c>
      <c r="BN31" s="173">
        <f t="shared" si="25"/>
        <v>0</v>
      </c>
    </row>
    <row r="32" spans="1:66" ht="30" hidden="1" x14ac:dyDescent="0.25">
      <c r="A32" t="s">
        <v>68</v>
      </c>
      <c r="B32">
        <v>2</v>
      </c>
      <c r="C32" t="s">
        <v>68</v>
      </c>
      <c r="D32">
        <v>0</v>
      </c>
      <c r="E32">
        <v>1</v>
      </c>
      <c r="F32">
        <v>1</v>
      </c>
      <c r="G32">
        <v>0</v>
      </c>
      <c r="H32">
        <v>0</v>
      </c>
      <c r="I32">
        <v>15</v>
      </c>
      <c r="J32">
        <v>0</v>
      </c>
      <c r="K32">
        <v>0</v>
      </c>
      <c r="L32" s="125" t="s">
        <v>75</v>
      </c>
      <c r="M32" s="126" t="s">
        <v>5</v>
      </c>
      <c r="N32" s="127" t="s">
        <v>5</v>
      </c>
      <c r="O32" s="128" t="s">
        <v>143</v>
      </c>
      <c r="P32" s="129" t="s">
        <v>138</v>
      </c>
      <c r="Q32" s="130" t="s">
        <v>144</v>
      </c>
      <c r="R32" s="131" t="s">
        <v>145</v>
      </c>
      <c r="S32" s="132" t="s">
        <v>100</v>
      </c>
      <c r="T32" s="3"/>
      <c r="U32" s="157">
        <v>500.93</v>
      </c>
      <c r="V32" s="134" t="s">
        <v>7</v>
      </c>
      <c r="W32" s="3">
        <f t="shared" si="9"/>
        <v>632.62</v>
      </c>
      <c r="X32" s="4">
        <f t="shared" si="10"/>
        <v>0</v>
      </c>
      <c r="Y32" s="135" t="s">
        <v>73</v>
      </c>
      <c r="Z32" t="s">
        <v>73</v>
      </c>
      <c r="AA32" s="136">
        <v>7156.91</v>
      </c>
      <c r="AB32" s="137">
        <v>0</v>
      </c>
      <c r="AC32" s="138" t="s">
        <v>69</v>
      </c>
      <c r="AD32" t="s">
        <v>69</v>
      </c>
      <c r="AE32" s="92" t="s">
        <v>146</v>
      </c>
      <c r="AF32" s="139">
        <v>16</v>
      </c>
      <c r="AG32" s="5">
        <v>505.99</v>
      </c>
      <c r="AH32" s="6">
        <v>0.26290000000000002</v>
      </c>
      <c r="AJ32" s="140"/>
      <c r="AL32" s="141"/>
      <c r="AM32" s="7">
        <v>7156.91</v>
      </c>
      <c r="AN32" s="8">
        <v>639.01</v>
      </c>
      <c r="AQ32" s="172"/>
      <c r="AR32" s="173" t="str">
        <f t="shared" si="11"/>
        <v xml:space="preserve"> </v>
      </c>
      <c r="AS32" s="173">
        <f t="shared" si="12"/>
        <v>0</v>
      </c>
      <c r="AT32" s="173">
        <f t="shared" si="13"/>
        <v>0</v>
      </c>
      <c r="AU32" s="162"/>
      <c r="AV32" s="172"/>
      <c r="AW32" s="173" t="str">
        <f t="shared" si="14"/>
        <v xml:space="preserve"> </v>
      </c>
      <c r="AX32" s="173">
        <f t="shared" si="15"/>
        <v>0</v>
      </c>
      <c r="AY32" s="173">
        <f t="shared" si="16"/>
        <v>0</v>
      </c>
      <c r="BA32" s="172"/>
      <c r="BB32" s="173" t="str">
        <f t="shared" si="17"/>
        <v xml:space="preserve"> </v>
      </c>
      <c r="BC32" s="173">
        <f t="shared" si="18"/>
        <v>0</v>
      </c>
      <c r="BD32" s="173">
        <f t="shared" si="19"/>
        <v>0</v>
      </c>
      <c r="BF32" s="172"/>
      <c r="BG32" s="173" t="str">
        <f t="shared" si="20"/>
        <v xml:space="preserve"> </v>
      </c>
      <c r="BH32" s="173">
        <f t="shared" si="21"/>
        <v>0</v>
      </c>
      <c r="BI32" s="173">
        <f t="shared" si="22"/>
        <v>0</v>
      </c>
      <c r="BK32" s="172"/>
      <c r="BL32" s="173" t="str">
        <f t="shared" si="23"/>
        <v xml:space="preserve"> </v>
      </c>
      <c r="BM32" s="173">
        <f t="shared" si="24"/>
        <v>0</v>
      </c>
      <c r="BN32" s="173">
        <f t="shared" si="25"/>
        <v>0</v>
      </c>
    </row>
    <row r="33" spans="1:66" hidden="1" x14ac:dyDescent="0.25">
      <c r="A33">
        <v>2</v>
      </c>
      <c r="B33">
        <v>2</v>
      </c>
      <c r="C33">
        <v>2</v>
      </c>
      <c r="D33">
        <v>7</v>
      </c>
      <c r="E33">
        <v>1</v>
      </c>
      <c r="F33">
        <v>2</v>
      </c>
      <c r="G33">
        <v>0</v>
      </c>
      <c r="H33">
        <v>0</v>
      </c>
      <c r="I33">
        <v>0</v>
      </c>
      <c r="J33">
        <v>10</v>
      </c>
      <c r="K33">
        <v>7</v>
      </c>
      <c r="L33" s="125" t="s">
        <v>75</v>
      </c>
      <c r="M33" s="126" t="s">
        <v>2</v>
      </c>
      <c r="N33" s="127" t="s">
        <v>2</v>
      </c>
      <c r="O33" s="128" t="s">
        <v>147</v>
      </c>
      <c r="P33" s="129" t="s">
        <v>71</v>
      </c>
      <c r="Q33" s="130"/>
      <c r="R33" s="131" t="s">
        <v>148</v>
      </c>
      <c r="S33" s="132" t="s">
        <v>70</v>
      </c>
      <c r="T33" s="3"/>
      <c r="U33" s="157">
        <v>0</v>
      </c>
      <c r="V33" s="134" t="s">
        <v>7</v>
      </c>
      <c r="W33" s="3">
        <v>0</v>
      </c>
      <c r="X33" s="4">
        <f>SUM(X34:X39)</f>
        <v>0</v>
      </c>
      <c r="Y33" s="135" t="s">
        <v>73</v>
      </c>
      <c r="Z33" t="s">
        <v>69</v>
      </c>
      <c r="AA33" s="136">
        <v>1289.4000000000001</v>
      </c>
      <c r="AB33" s="137">
        <v>0</v>
      </c>
      <c r="AC33" s="138" t="s">
        <v>69</v>
      </c>
      <c r="AD33">
        <v>3</v>
      </c>
      <c r="AE33" s="92" t="b">
        <v>0</v>
      </c>
      <c r="AF33" s="139" t="s">
        <v>72</v>
      </c>
      <c r="AG33" s="5">
        <v>0</v>
      </c>
      <c r="AH33" s="6">
        <v>0.26290000000000002</v>
      </c>
      <c r="AJ33" s="140"/>
      <c r="AL33" s="141"/>
      <c r="AM33" s="7">
        <v>1289.4000000000001</v>
      </c>
      <c r="AN33" s="8">
        <v>0</v>
      </c>
      <c r="AQ33" s="174"/>
      <c r="AR33" s="175">
        <f>SUM(AR34:AR39)</f>
        <v>0</v>
      </c>
      <c r="AS33" s="176" t="e">
        <f>AT33/$X33</f>
        <v>#DIV/0!</v>
      </c>
      <c r="AT33" s="175">
        <f>SUM(AT34:AT39)</f>
        <v>0</v>
      </c>
      <c r="AU33" s="162"/>
      <c r="AV33" s="174"/>
      <c r="AW33" s="175">
        <f>SUM(AW34:AW39)</f>
        <v>0</v>
      </c>
      <c r="AX33" s="176" t="e">
        <f>AY33/$X33</f>
        <v>#DIV/0!</v>
      </c>
      <c r="AY33" s="175">
        <f>SUM(AY34:AY39)</f>
        <v>0</v>
      </c>
      <c r="BA33" s="174"/>
      <c r="BB33" s="175">
        <f>SUM(BB34:BB39)</f>
        <v>0</v>
      </c>
      <c r="BC33" s="176" t="e">
        <f>BD33/$X33</f>
        <v>#DIV/0!</v>
      </c>
      <c r="BD33" s="175">
        <f>SUM(BD34:BD39)</f>
        <v>0</v>
      </c>
      <c r="BF33" s="174"/>
      <c r="BG33" s="175">
        <f>SUM(BG34:BG39)</f>
        <v>0</v>
      </c>
      <c r="BH33" s="176" t="e">
        <f>BI33/$X33</f>
        <v>#DIV/0!</v>
      </c>
      <c r="BI33" s="175">
        <f>SUM(BI34:BI39)</f>
        <v>0</v>
      </c>
      <c r="BK33" s="174"/>
      <c r="BL33" s="175">
        <f>SUM(BL34:BL39)</f>
        <v>0</v>
      </c>
      <c r="BM33" s="176" t="e">
        <f>BN33/$X33</f>
        <v>#DIV/0!</v>
      </c>
      <c r="BN33" s="175">
        <f>SUM(BN34:BN39)</f>
        <v>0</v>
      </c>
    </row>
    <row r="34" spans="1:66" ht="30" hidden="1" x14ac:dyDescent="0.25">
      <c r="A34" t="s">
        <v>68</v>
      </c>
      <c r="B34">
        <v>2</v>
      </c>
      <c r="C34" t="s">
        <v>68</v>
      </c>
      <c r="D34">
        <v>0</v>
      </c>
      <c r="E34">
        <v>1</v>
      </c>
      <c r="F34">
        <v>2</v>
      </c>
      <c r="G34">
        <v>0</v>
      </c>
      <c r="H34">
        <v>0</v>
      </c>
      <c r="I34">
        <v>1</v>
      </c>
      <c r="J34">
        <v>0</v>
      </c>
      <c r="K34">
        <v>0</v>
      </c>
      <c r="L34" s="125" t="s">
        <v>75</v>
      </c>
      <c r="M34" s="126" t="s">
        <v>5</v>
      </c>
      <c r="N34" s="127" t="s">
        <v>5</v>
      </c>
      <c r="O34" s="128" t="s">
        <v>149</v>
      </c>
      <c r="P34" s="129" t="s">
        <v>71</v>
      </c>
      <c r="Q34" s="130" t="s">
        <v>150</v>
      </c>
      <c r="R34" s="131" t="s">
        <v>151</v>
      </c>
      <c r="S34" s="132" t="s">
        <v>152</v>
      </c>
      <c r="T34" s="3"/>
      <c r="U34" s="157">
        <v>17.84</v>
      </c>
      <c r="V34" s="134" t="s">
        <v>7</v>
      </c>
      <c r="W34" s="3">
        <f t="shared" ref="W34:W39" si="26">ROUND(U34*(1+$V$8),2)</f>
        <v>22.53</v>
      </c>
      <c r="X34" s="4">
        <f t="shared" ref="X34:X39" si="27">ROUND(W34*T34,2)</f>
        <v>0</v>
      </c>
      <c r="Y34" s="135" t="s">
        <v>73</v>
      </c>
      <c r="Z34" t="s">
        <v>73</v>
      </c>
      <c r="AA34" s="136">
        <v>91.04</v>
      </c>
      <c r="AB34" s="137">
        <v>0</v>
      </c>
      <c r="AC34" s="138" t="s">
        <v>69</v>
      </c>
      <c r="AD34" t="s">
        <v>69</v>
      </c>
      <c r="AE34" s="92" t="s">
        <v>153</v>
      </c>
      <c r="AF34" s="139">
        <v>2925</v>
      </c>
      <c r="AG34" s="5">
        <v>18.02</v>
      </c>
      <c r="AH34" s="6">
        <v>0.26290000000000002</v>
      </c>
      <c r="AJ34" s="140"/>
      <c r="AL34" s="141"/>
      <c r="AM34" s="7">
        <v>91.04</v>
      </c>
      <c r="AN34" s="8">
        <v>22.76</v>
      </c>
      <c r="AQ34" s="172"/>
      <c r="AR34" s="173" t="str">
        <f t="shared" ref="AR34:AR42" si="28">IF(AQ34*$W34&gt;0,ROUND(AQ34*$W34,2)," ")</f>
        <v xml:space="preserve"> </v>
      </c>
      <c r="AS34" s="173">
        <f t="shared" ref="AS34:AS42" si="29">IF(AQ34&gt;0,AQ34,0)</f>
        <v>0</v>
      </c>
      <c r="AT34" s="173">
        <f t="shared" ref="AT34:AT42" si="30">ROUND(AS34*$W34,2)</f>
        <v>0</v>
      </c>
      <c r="AU34" s="162"/>
      <c r="AV34" s="172"/>
      <c r="AW34" s="173" t="str">
        <f t="shared" ref="AW34:AW42" si="31">IF(AV34*$W34&gt;0,ROUND(AV34*$W34,2)," ")</f>
        <v xml:space="preserve"> </v>
      </c>
      <c r="AX34" s="173">
        <f t="shared" ref="AX34:AX42" si="32">AS34+AV34</f>
        <v>0</v>
      </c>
      <c r="AY34" s="173">
        <f t="shared" ref="AY34:AY42" si="33">ROUND(AX34*$W34,2)</f>
        <v>0</v>
      </c>
      <c r="BA34" s="172"/>
      <c r="BB34" s="173" t="str">
        <f t="shared" ref="BB34:BB42" si="34">IF(BA34*$W34&gt;0,ROUND(BA34*$W34,2)," ")</f>
        <v xml:space="preserve"> </v>
      </c>
      <c r="BC34" s="173">
        <f t="shared" ref="BC34:BC42" si="35">AX34+BA34</f>
        <v>0</v>
      </c>
      <c r="BD34" s="173">
        <f t="shared" ref="BD34:BD42" si="36">ROUND(BC34*$W34,2)</f>
        <v>0</v>
      </c>
      <c r="BF34" s="172"/>
      <c r="BG34" s="173" t="str">
        <f t="shared" ref="BG34:BG42" si="37">IF(BF34*$W34&gt;0,ROUND(BF34*$W34,2)," ")</f>
        <v xml:space="preserve"> </v>
      </c>
      <c r="BH34" s="173">
        <f t="shared" ref="BH34:BH42" si="38">BC34+BF34</f>
        <v>0</v>
      </c>
      <c r="BI34" s="173">
        <f t="shared" ref="BI34:BI42" si="39">ROUND(BH34*$W34,2)</f>
        <v>0</v>
      </c>
      <c r="BK34" s="172"/>
      <c r="BL34" s="173" t="str">
        <f t="shared" ref="BL34:BL42" si="40">IF(BK34*$W34&gt;0,ROUND(BK34*$W34,2)," ")</f>
        <v xml:space="preserve"> </v>
      </c>
      <c r="BM34" s="173">
        <f t="shared" ref="BM34:BM42" si="41">BH34+BK34</f>
        <v>0</v>
      </c>
      <c r="BN34" s="173">
        <f t="shared" ref="BN34:BN42" si="42">ROUND(BM34*$W34,2)</f>
        <v>0</v>
      </c>
    </row>
    <row r="35" spans="1:66" ht="45" hidden="1" x14ac:dyDescent="0.25">
      <c r="A35" t="s">
        <v>68</v>
      </c>
      <c r="B35">
        <v>2</v>
      </c>
      <c r="C35" t="s">
        <v>68</v>
      </c>
      <c r="D35">
        <v>0</v>
      </c>
      <c r="E35">
        <v>1</v>
      </c>
      <c r="F35">
        <v>2</v>
      </c>
      <c r="G35">
        <v>0</v>
      </c>
      <c r="H35">
        <v>0</v>
      </c>
      <c r="I35">
        <v>2</v>
      </c>
      <c r="J35">
        <v>0</v>
      </c>
      <c r="K35">
        <v>0</v>
      </c>
      <c r="L35" s="125" t="s">
        <v>75</v>
      </c>
      <c r="M35" s="126" t="s">
        <v>5</v>
      </c>
      <c r="N35" s="127" t="s">
        <v>5</v>
      </c>
      <c r="O35" s="128" t="s">
        <v>154</v>
      </c>
      <c r="P35" s="129" t="s">
        <v>71</v>
      </c>
      <c r="Q35" s="130" t="s">
        <v>155</v>
      </c>
      <c r="R35" s="131" t="s">
        <v>156</v>
      </c>
      <c r="S35" s="132" t="s">
        <v>95</v>
      </c>
      <c r="T35" s="3"/>
      <c r="U35" s="157">
        <v>2.98</v>
      </c>
      <c r="V35" s="134" t="s">
        <v>7</v>
      </c>
      <c r="W35" s="3">
        <f t="shared" si="26"/>
        <v>3.76</v>
      </c>
      <c r="X35" s="4">
        <f t="shared" si="27"/>
        <v>0</v>
      </c>
      <c r="Y35" s="135" t="s">
        <v>73</v>
      </c>
      <c r="Z35" t="s">
        <v>73</v>
      </c>
      <c r="AA35" s="136">
        <v>171</v>
      </c>
      <c r="AB35" s="137">
        <v>0</v>
      </c>
      <c r="AC35" s="138" t="s">
        <v>69</v>
      </c>
      <c r="AD35" t="s">
        <v>69</v>
      </c>
      <c r="AE35" s="92" t="s">
        <v>157</v>
      </c>
      <c r="AF35" s="139">
        <v>2892</v>
      </c>
      <c r="AG35" s="5">
        <v>3.01</v>
      </c>
      <c r="AH35" s="6">
        <v>0.26290000000000002</v>
      </c>
      <c r="AJ35" s="140"/>
      <c r="AL35" s="141"/>
      <c r="AM35" s="7">
        <v>171</v>
      </c>
      <c r="AN35" s="8">
        <v>3.8</v>
      </c>
      <c r="AQ35" s="172"/>
      <c r="AR35" s="173" t="str">
        <f t="shared" si="28"/>
        <v xml:space="preserve"> </v>
      </c>
      <c r="AS35" s="173">
        <f t="shared" si="29"/>
        <v>0</v>
      </c>
      <c r="AT35" s="173">
        <f t="shared" si="30"/>
        <v>0</v>
      </c>
      <c r="AU35" s="162"/>
      <c r="AV35" s="172"/>
      <c r="AW35" s="173" t="str">
        <f t="shared" si="31"/>
        <v xml:space="preserve"> </v>
      </c>
      <c r="AX35" s="173">
        <f t="shared" si="32"/>
        <v>0</v>
      </c>
      <c r="AY35" s="173">
        <f t="shared" si="33"/>
        <v>0</v>
      </c>
      <c r="BA35" s="172"/>
      <c r="BB35" s="173" t="str">
        <f t="shared" si="34"/>
        <v xml:space="preserve"> </v>
      </c>
      <c r="BC35" s="173">
        <f t="shared" si="35"/>
        <v>0</v>
      </c>
      <c r="BD35" s="173">
        <f t="shared" si="36"/>
        <v>0</v>
      </c>
      <c r="BF35" s="172"/>
      <c r="BG35" s="173" t="str">
        <f t="shared" si="37"/>
        <v xml:space="preserve"> </v>
      </c>
      <c r="BH35" s="173">
        <f t="shared" si="38"/>
        <v>0</v>
      </c>
      <c r="BI35" s="173">
        <f t="shared" si="39"/>
        <v>0</v>
      </c>
      <c r="BK35" s="172"/>
      <c r="BL35" s="173" t="str">
        <f t="shared" si="40"/>
        <v xml:space="preserve"> </v>
      </c>
      <c r="BM35" s="173">
        <f t="shared" si="41"/>
        <v>0</v>
      </c>
      <c r="BN35" s="173">
        <f t="shared" si="42"/>
        <v>0</v>
      </c>
    </row>
    <row r="36" spans="1:66" ht="45" hidden="1" x14ac:dyDescent="0.25">
      <c r="A36" t="s">
        <v>68</v>
      </c>
      <c r="B36">
        <v>2</v>
      </c>
      <c r="C36" t="s">
        <v>68</v>
      </c>
      <c r="D36">
        <v>0</v>
      </c>
      <c r="E36">
        <v>1</v>
      </c>
      <c r="F36">
        <v>2</v>
      </c>
      <c r="G36">
        <v>0</v>
      </c>
      <c r="H36">
        <v>0</v>
      </c>
      <c r="I36">
        <v>3</v>
      </c>
      <c r="J36">
        <v>0</v>
      </c>
      <c r="K36">
        <v>0</v>
      </c>
      <c r="L36" s="125" t="s">
        <v>75</v>
      </c>
      <c r="M36" s="126" t="s">
        <v>5</v>
      </c>
      <c r="N36" s="127" t="s">
        <v>5</v>
      </c>
      <c r="O36" s="128" t="s">
        <v>158</v>
      </c>
      <c r="P36" s="129" t="s">
        <v>71</v>
      </c>
      <c r="Q36" s="130" t="s">
        <v>159</v>
      </c>
      <c r="R36" s="131" t="s">
        <v>160</v>
      </c>
      <c r="S36" s="132" t="s">
        <v>95</v>
      </c>
      <c r="T36" s="3"/>
      <c r="U36" s="157">
        <v>12.355</v>
      </c>
      <c r="V36" s="134" t="s">
        <v>7</v>
      </c>
      <c r="W36" s="3">
        <f t="shared" si="26"/>
        <v>15.6</v>
      </c>
      <c r="X36" s="4">
        <f t="shared" si="27"/>
        <v>0</v>
      </c>
      <c r="Y36" s="135" t="s">
        <v>73</v>
      </c>
      <c r="Z36" t="s">
        <v>73</v>
      </c>
      <c r="AA36" s="136">
        <v>236.4</v>
      </c>
      <c r="AB36" s="137">
        <v>0</v>
      </c>
      <c r="AC36" s="138" t="s">
        <v>69</v>
      </c>
      <c r="AD36" t="s">
        <v>69</v>
      </c>
      <c r="AE36" s="92" t="s">
        <v>161</v>
      </c>
      <c r="AF36" s="139">
        <v>2812</v>
      </c>
      <c r="AG36" s="5">
        <v>12.48</v>
      </c>
      <c r="AH36" s="6">
        <v>0.26290000000000002</v>
      </c>
      <c r="AJ36" s="140"/>
      <c r="AL36" s="141"/>
      <c r="AM36" s="7">
        <v>236.4</v>
      </c>
      <c r="AN36" s="8">
        <v>15.76</v>
      </c>
      <c r="AQ36" s="172"/>
      <c r="AR36" s="173" t="str">
        <f t="shared" si="28"/>
        <v xml:space="preserve"> </v>
      </c>
      <c r="AS36" s="173">
        <f t="shared" si="29"/>
        <v>0</v>
      </c>
      <c r="AT36" s="173">
        <f t="shared" si="30"/>
        <v>0</v>
      </c>
      <c r="AU36" s="162"/>
      <c r="AV36" s="172"/>
      <c r="AW36" s="173" t="str">
        <f t="shared" si="31"/>
        <v xml:space="preserve"> </v>
      </c>
      <c r="AX36" s="173">
        <f t="shared" si="32"/>
        <v>0</v>
      </c>
      <c r="AY36" s="173">
        <f t="shared" si="33"/>
        <v>0</v>
      </c>
      <c r="BA36" s="172"/>
      <c r="BB36" s="173" t="str">
        <f t="shared" si="34"/>
        <v xml:space="preserve"> </v>
      </c>
      <c r="BC36" s="173">
        <f t="shared" si="35"/>
        <v>0</v>
      </c>
      <c r="BD36" s="173">
        <f t="shared" si="36"/>
        <v>0</v>
      </c>
      <c r="BF36" s="172"/>
      <c r="BG36" s="173" t="str">
        <f t="shared" si="37"/>
        <v xml:space="preserve"> </v>
      </c>
      <c r="BH36" s="173">
        <f t="shared" si="38"/>
        <v>0</v>
      </c>
      <c r="BI36" s="173">
        <f t="shared" si="39"/>
        <v>0</v>
      </c>
      <c r="BK36" s="172"/>
      <c r="BL36" s="173" t="str">
        <f t="shared" si="40"/>
        <v xml:space="preserve"> </v>
      </c>
      <c r="BM36" s="173">
        <f t="shared" si="41"/>
        <v>0</v>
      </c>
      <c r="BN36" s="173">
        <f t="shared" si="42"/>
        <v>0</v>
      </c>
    </row>
    <row r="37" spans="1:66" hidden="1" x14ac:dyDescent="0.25">
      <c r="A37" t="s">
        <v>68</v>
      </c>
      <c r="B37">
        <v>2</v>
      </c>
      <c r="C37" t="s">
        <v>68</v>
      </c>
      <c r="D37">
        <v>0</v>
      </c>
      <c r="E37">
        <v>1</v>
      </c>
      <c r="F37">
        <v>2</v>
      </c>
      <c r="G37">
        <v>0</v>
      </c>
      <c r="H37">
        <v>0</v>
      </c>
      <c r="I37">
        <v>4</v>
      </c>
      <c r="J37">
        <v>0</v>
      </c>
      <c r="K37">
        <v>0</v>
      </c>
      <c r="L37" s="125" t="s">
        <v>75</v>
      </c>
      <c r="M37" s="126" t="s">
        <v>5</v>
      </c>
      <c r="N37" s="127" t="s">
        <v>5</v>
      </c>
      <c r="O37" s="128" t="s">
        <v>162</v>
      </c>
      <c r="P37" s="129" t="s">
        <v>138</v>
      </c>
      <c r="Q37" s="130" t="s">
        <v>163</v>
      </c>
      <c r="R37" s="131" t="s">
        <v>164</v>
      </c>
      <c r="S37" s="132" t="s">
        <v>95</v>
      </c>
      <c r="T37" s="3"/>
      <c r="U37" s="157">
        <v>32.9</v>
      </c>
      <c r="V37" s="134" t="s">
        <v>7</v>
      </c>
      <c r="W37" s="3">
        <f t="shared" si="26"/>
        <v>41.55</v>
      </c>
      <c r="X37" s="4">
        <f t="shared" si="27"/>
        <v>0</v>
      </c>
      <c r="Y37" s="135" t="s">
        <v>73</v>
      </c>
      <c r="Z37" t="s">
        <v>73</v>
      </c>
      <c r="AA37" s="136">
        <v>554</v>
      </c>
      <c r="AB37" s="137">
        <v>0</v>
      </c>
      <c r="AC37" s="138" t="s">
        <v>69</v>
      </c>
      <c r="AD37" t="s">
        <v>69</v>
      </c>
      <c r="AE37" s="92" t="s">
        <v>165</v>
      </c>
      <c r="AF37" s="139">
        <v>17</v>
      </c>
      <c r="AG37" s="5">
        <v>33.229999999999997</v>
      </c>
      <c r="AH37" s="6">
        <v>0.26290000000000002</v>
      </c>
      <c r="AJ37" s="140"/>
      <c r="AL37" s="141"/>
      <c r="AM37" s="7">
        <v>554</v>
      </c>
      <c r="AN37" s="8">
        <v>41.97</v>
      </c>
      <c r="AQ37" s="172"/>
      <c r="AR37" s="173" t="str">
        <f t="shared" si="28"/>
        <v xml:space="preserve"> </v>
      </c>
      <c r="AS37" s="173">
        <f t="shared" si="29"/>
        <v>0</v>
      </c>
      <c r="AT37" s="173">
        <f t="shared" si="30"/>
        <v>0</v>
      </c>
      <c r="AU37" s="162"/>
      <c r="AV37" s="172"/>
      <c r="AW37" s="173" t="str">
        <f t="shared" si="31"/>
        <v xml:space="preserve"> </v>
      </c>
      <c r="AX37" s="173">
        <f t="shared" si="32"/>
        <v>0</v>
      </c>
      <c r="AY37" s="173">
        <f t="shared" si="33"/>
        <v>0</v>
      </c>
      <c r="BA37" s="172"/>
      <c r="BB37" s="173" t="str">
        <f t="shared" si="34"/>
        <v xml:space="preserve"> </v>
      </c>
      <c r="BC37" s="173">
        <f t="shared" si="35"/>
        <v>0</v>
      </c>
      <c r="BD37" s="173">
        <f t="shared" si="36"/>
        <v>0</v>
      </c>
      <c r="BF37" s="172"/>
      <c r="BG37" s="173" t="str">
        <f t="shared" si="37"/>
        <v xml:space="preserve"> </v>
      </c>
      <c r="BH37" s="173">
        <f t="shared" si="38"/>
        <v>0</v>
      </c>
      <c r="BI37" s="173">
        <f t="shared" si="39"/>
        <v>0</v>
      </c>
      <c r="BK37" s="172"/>
      <c r="BL37" s="173" t="str">
        <f t="shared" si="40"/>
        <v xml:space="preserve"> </v>
      </c>
      <c r="BM37" s="173">
        <f t="shared" si="41"/>
        <v>0</v>
      </c>
      <c r="BN37" s="173">
        <f t="shared" si="42"/>
        <v>0</v>
      </c>
    </row>
    <row r="38" spans="1:66" ht="30" hidden="1" x14ac:dyDescent="0.25">
      <c r="A38" t="s">
        <v>68</v>
      </c>
      <c r="B38">
        <v>2</v>
      </c>
      <c r="C38" t="s">
        <v>68</v>
      </c>
      <c r="D38">
        <v>0</v>
      </c>
      <c r="E38">
        <v>1</v>
      </c>
      <c r="F38">
        <v>2</v>
      </c>
      <c r="G38">
        <v>0</v>
      </c>
      <c r="H38">
        <v>0</v>
      </c>
      <c r="I38">
        <v>5</v>
      </c>
      <c r="J38">
        <v>0</v>
      </c>
      <c r="K38">
        <v>0</v>
      </c>
      <c r="L38" s="125" t="s">
        <v>75</v>
      </c>
      <c r="M38" s="126" t="s">
        <v>5</v>
      </c>
      <c r="N38" s="127" t="s">
        <v>5</v>
      </c>
      <c r="O38" s="128" t="s">
        <v>166</v>
      </c>
      <c r="P38" s="129" t="s">
        <v>71</v>
      </c>
      <c r="Q38" s="130" t="s">
        <v>167</v>
      </c>
      <c r="R38" s="131" t="s">
        <v>168</v>
      </c>
      <c r="S38" s="132" t="s">
        <v>152</v>
      </c>
      <c r="T38" s="3"/>
      <c r="U38" s="157">
        <v>36.045000000000002</v>
      </c>
      <c r="V38" s="134" t="s">
        <v>7</v>
      </c>
      <c r="W38" s="3">
        <f t="shared" si="26"/>
        <v>45.52</v>
      </c>
      <c r="X38" s="4">
        <f t="shared" si="27"/>
        <v>0</v>
      </c>
      <c r="Y38" s="135" t="s">
        <v>73</v>
      </c>
      <c r="Z38" t="s">
        <v>73</v>
      </c>
      <c r="AA38" s="136">
        <v>183.92</v>
      </c>
      <c r="AB38" s="137">
        <v>0</v>
      </c>
      <c r="AC38" s="138" t="s">
        <v>69</v>
      </c>
      <c r="AD38" t="s">
        <v>69</v>
      </c>
      <c r="AE38" s="92" t="s">
        <v>169</v>
      </c>
      <c r="AF38" s="139">
        <v>3171</v>
      </c>
      <c r="AG38" s="5">
        <v>36.409999999999997</v>
      </c>
      <c r="AH38" s="6">
        <v>0.26290000000000002</v>
      </c>
      <c r="AJ38" s="140"/>
      <c r="AL38" s="141"/>
      <c r="AM38" s="7">
        <v>183.92</v>
      </c>
      <c r="AN38" s="8">
        <v>45.98</v>
      </c>
      <c r="AQ38" s="172"/>
      <c r="AR38" s="173" t="str">
        <f t="shared" si="28"/>
        <v xml:space="preserve"> </v>
      </c>
      <c r="AS38" s="173">
        <f t="shared" si="29"/>
        <v>0</v>
      </c>
      <c r="AT38" s="173">
        <f t="shared" si="30"/>
        <v>0</v>
      </c>
      <c r="AU38" s="162"/>
      <c r="AV38" s="172"/>
      <c r="AW38" s="173" t="str">
        <f t="shared" si="31"/>
        <v xml:space="preserve"> </v>
      </c>
      <c r="AX38" s="173">
        <f t="shared" si="32"/>
        <v>0</v>
      </c>
      <c r="AY38" s="173">
        <f t="shared" si="33"/>
        <v>0</v>
      </c>
      <c r="BA38" s="172"/>
      <c r="BB38" s="173" t="str">
        <f t="shared" si="34"/>
        <v xml:space="preserve"> </v>
      </c>
      <c r="BC38" s="173">
        <f t="shared" si="35"/>
        <v>0</v>
      </c>
      <c r="BD38" s="173">
        <f t="shared" si="36"/>
        <v>0</v>
      </c>
      <c r="BF38" s="172"/>
      <c r="BG38" s="173" t="str">
        <f t="shared" si="37"/>
        <v xml:space="preserve"> </v>
      </c>
      <c r="BH38" s="173">
        <f t="shared" si="38"/>
        <v>0</v>
      </c>
      <c r="BI38" s="173">
        <f t="shared" si="39"/>
        <v>0</v>
      </c>
      <c r="BK38" s="172"/>
      <c r="BL38" s="173" t="str">
        <f t="shared" si="40"/>
        <v xml:space="preserve"> </v>
      </c>
      <c r="BM38" s="173">
        <f t="shared" si="41"/>
        <v>0</v>
      </c>
      <c r="BN38" s="173">
        <f t="shared" si="42"/>
        <v>0</v>
      </c>
    </row>
    <row r="39" spans="1:66" ht="30" hidden="1" x14ac:dyDescent="0.25">
      <c r="A39" t="s">
        <v>68</v>
      </c>
      <c r="B39">
        <v>2</v>
      </c>
      <c r="C39" t="s">
        <v>68</v>
      </c>
      <c r="D39">
        <v>0</v>
      </c>
      <c r="E39">
        <v>1</v>
      </c>
      <c r="F39">
        <v>2</v>
      </c>
      <c r="G39">
        <v>0</v>
      </c>
      <c r="H39">
        <v>0</v>
      </c>
      <c r="I39">
        <v>6</v>
      </c>
      <c r="J39">
        <v>0</v>
      </c>
      <c r="K39">
        <v>0</v>
      </c>
      <c r="L39" s="125" t="s">
        <v>75</v>
      </c>
      <c r="M39" s="126" t="s">
        <v>5</v>
      </c>
      <c r="N39" s="127" t="s">
        <v>5</v>
      </c>
      <c r="O39" s="128" t="s">
        <v>170</v>
      </c>
      <c r="P39" s="129" t="s">
        <v>71</v>
      </c>
      <c r="Q39" s="130" t="s">
        <v>171</v>
      </c>
      <c r="R39" s="131" t="s">
        <v>172</v>
      </c>
      <c r="S39" s="132" t="s">
        <v>152</v>
      </c>
      <c r="T39" s="3"/>
      <c r="U39" s="157">
        <v>41.58</v>
      </c>
      <c r="V39" s="134" t="s">
        <v>7</v>
      </c>
      <c r="W39" s="3">
        <f t="shared" si="26"/>
        <v>52.51</v>
      </c>
      <c r="X39" s="4">
        <f t="shared" si="27"/>
        <v>0</v>
      </c>
      <c r="Y39" s="135" t="s">
        <v>73</v>
      </c>
      <c r="Z39" t="s">
        <v>73</v>
      </c>
      <c r="AA39" s="136">
        <v>53.04</v>
      </c>
      <c r="AB39" s="137">
        <v>0</v>
      </c>
      <c r="AC39" s="138" t="s">
        <v>69</v>
      </c>
      <c r="AD39" t="s">
        <v>69</v>
      </c>
      <c r="AE39" s="92" t="s">
        <v>173</v>
      </c>
      <c r="AF39" s="139">
        <v>3251</v>
      </c>
      <c r="AG39" s="5">
        <v>42</v>
      </c>
      <c r="AH39" s="6">
        <v>0.26290000000000002</v>
      </c>
      <c r="AJ39" s="140"/>
      <c r="AL39" s="141"/>
      <c r="AM39" s="7">
        <v>53.04</v>
      </c>
      <c r="AN39" s="8">
        <v>53.04</v>
      </c>
      <c r="AQ39" s="172"/>
      <c r="AR39" s="173" t="str">
        <f t="shared" si="28"/>
        <v xml:space="preserve"> </v>
      </c>
      <c r="AS39" s="173">
        <f t="shared" si="29"/>
        <v>0</v>
      </c>
      <c r="AT39" s="173">
        <f t="shared" si="30"/>
        <v>0</v>
      </c>
      <c r="AU39" s="162"/>
      <c r="AV39" s="172"/>
      <c r="AW39" s="173" t="str">
        <f t="shared" si="31"/>
        <v xml:space="preserve"> </v>
      </c>
      <c r="AX39" s="173">
        <f t="shared" si="32"/>
        <v>0</v>
      </c>
      <c r="AY39" s="173">
        <f t="shared" si="33"/>
        <v>0</v>
      </c>
      <c r="BA39" s="172"/>
      <c r="BB39" s="173" t="str">
        <f t="shared" si="34"/>
        <v xml:space="preserve"> </v>
      </c>
      <c r="BC39" s="173">
        <f t="shared" si="35"/>
        <v>0</v>
      </c>
      <c r="BD39" s="173">
        <f t="shared" si="36"/>
        <v>0</v>
      </c>
      <c r="BF39" s="172"/>
      <c r="BG39" s="173" t="str">
        <f t="shared" si="37"/>
        <v xml:space="preserve"> </v>
      </c>
      <c r="BH39" s="173">
        <f t="shared" si="38"/>
        <v>0</v>
      </c>
      <c r="BI39" s="173">
        <f t="shared" si="39"/>
        <v>0</v>
      </c>
      <c r="BK39" s="172"/>
      <c r="BL39" s="173" t="str">
        <f t="shared" si="40"/>
        <v xml:space="preserve"> </v>
      </c>
      <c r="BM39" s="173">
        <f t="shared" si="41"/>
        <v>0</v>
      </c>
      <c r="BN39" s="173">
        <f t="shared" si="42"/>
        <v>0</v>
      </c>
    </row>
    <row r="40" spans="1:66" hidden="1" x14ac:dyDescent="0.25">
      <c r="A40">
        <v>2</v>
      </c>
      <c r="B40">
        <v>2</v>
      </c>
      <c r="C40">
        <v>2</v>
      </c>
      <c r="D40">
        <v>3</v>
      </c>
      <c r="E40">
        <v>1</v>
      </c>
      <c r="F40">
        <v>3</v>
      </c>
      <c r="G40">
        <v>0</v>
      </c>
      <c r="H40">
        <v>0</v>
      </c>
      <c r="I40">
        <v>0</v>
      </c>
      <c r="J40">
        <v>3</v>
      </c>
      <c r="K40" t="e">
        <v>#N/A</v>
      </c>
      <c r="L40" s="125" t="s">
        <v>75</v>
      </c>
      <c r="M40" s="126" t="s">
        <v>2</v>
      </c>
      <c r="N40" s="127" t="s">
        <v>2</v>
      </c>
      <c r="O40" s="128" t="s">
        <v>174</v>
      </c>
      <c r="P40" s="129" t="s">
        <v>71</v>
      </c>
      <c r="Q40" s="130"/>
      <c r="R40" s="131" t="s">
        <v>175</v>
      </c>
      <c r="S40" s="132" t="s">
        <v>70</v>
      </c>
      <c r="T40" s="3"/>
      <c r="U40" s="157">
        <v>0</v>
      </c>
      <c r="V40" s="134" t="s">
        <v>7</v>
      </c>
      <c r="W40" s="3">
        <v>0</v>
      </c>
      <c r="X40" s="4">
        <f>SUM(X41:X42)</f>
        <v>0</v>
      </c>
      <c r="Y40" s="135" t="s">
        <v>73</v>
      </c>
      <c r="Z40" t="s">
        <v>69</v>
      </c>
      <c r="AA40" s="136">
        <v>747.22</v>
      </c>
      <c r="AB40" s="137">
        <v>0</v>
      </c>
      <c r="AC40" s="138" t="s">
        <v>69</v>
      </c>
      <c r="AD40">
        <v>4</v>
      </c>
      <c r="AE40" s="92" t="b">
        <v>0</v>
      </c>
      <c r="AF40" s="139" t="s">
        <v>72</v>
      </c>
      <c r="AG40" s="5">
        <v>0</v>
      </c>
      <c r="AH40" s="6">
        <v>0.26290000000000002</v>
      </c>
      <c r="AJ40" s="140"/>
      <c r="AL40" s="141"/>
      <c r="AM40" s="7">
        <v>747.22</v>
      </c>
      <c r="AN40" s="8">
        <v>0</v>
      </c>
      <c r="AQ40" s="174"/>
      <c r="AR40" s="175">
        <f>SUM(AR41:AR42)</f>
        <v>0</v>
      </c>
      <c r="AS40" s="176" t="e">
        <f>AT40/$X40</f>
        <v>#DIV/0!</v>
      </c>
      <c r="AT40" s="175">
        <f>SUM(AT41:AT42)</f>
        <v>0</v>
      </c>
      <c r="AU40" s="162"/>
      <c r="AV40" s="174"/>
      <c r="AW40" s="175">
        <f>SUM(AW41:AW42)</f>
        <v>0</v>
      </c>
      <c r="AX40" s="176" t="e">
        <f>AY40/$X40</f>
        <v>#DIV/0!</v>
      </c>
      <c r="AY40" s="175">
        <f>SUM(AY41:AY42)</f>
        <v>0</v>
      </c>
      <c r="BA40" s="174"/>
      <c r="BB40" s="175">
        <f>SUM(BB41:BB42)</f>
        <v>0</v>
      </c>
      <c r="BC40" s="176" t="e">
        <f>BD40/$X40</f>
        <v>#DIV/0!</v>
      </c>
      <c r="BD40" s="175">
        <f>SUM(BD41:BD42)</f>
        <v>0</v>
      </c>
      <c r="BF40" s="174"/>
      <c r="BG40" s="175">
        <f>SUM(BG41:BG42)</f>
        <v>0</v>
      </c>
      <c r="BH40" s="176" t="e">
        <f>BI40/$X40</f>
        <v>#DIV/0!</v>
      </c>
      <c r="BI40" s="175">
        <f>SUM(BI41:BI42)</f>
        <v>0</v>
      </c>
      <c r="BK40" s="174"/>
      <c r="BL40" s="175">
        <f>SUM(BL41:BL42)</f>
        <v>0</v>
      </c>
      <c r="BM40" s="176" t="e">
        <f>BN40/$X40</f>
        <v>#DIV/0!</v>
      </c>
      <c r="BN40" s="175">
        <f>SUM(BN41:BN42)</f>
        <v>0</v>
      </c>
    </row>
    <row r="41" spans="1:66" ht="60" hidden="1" x14ac:dyDescent="0.25">
      <c r="A41" t="s">
        <v>68</v>
      </c>
      <c r="B41">
        <v>2</v>
      </c>
      <c r="C41" t="s">
        <v>68</v>
      </c>
      <c r="D41">
        <v>0</v>
      </c>
      <c r="E41">
        <v>1</v>
      </c>
      <c r="F41">
        <v>3</v>
      </c>
      <c r="G41">
        <v>0</v>
      </c>
      <c r="H41">
        <v>0</v>
      </c>
      <c r="I41">
        <v>1</v>
      </c>
      <c r="J41">
        <v>0</v>
      </c>
      <c r="K41">
        <v>0</v>
      </c>
      <c r="L41" s="125" t="s">
        <v>75</v>
      </c>
      <c r="M41" s="126" t="s">
        <v>5</v>
      </c>
      <c r="N41" s="127" t="s">
        <v>5</v>
      </c>
      <c r="O41" s="128" t="s">
        <v>176</v>
      </c>
      <c r="P41" s="129" t="s">
        <v>71</v>
      </c>
      <c r="Q41" s="130" t="s">
        <v>177</v>
      </c>
      <c r="R41" s="131" t="s">
        <v>178</v>
      </c>
      <c r="S41" s="132" t="s">
        <v>100</v>
      </c>
      <c r="T41" s="3"/>
      <c r="U41" s="157">
        <v>38.435000000000002</v>
      </c>
      <c r="V41" s="134" t="s">
        <v>7</v>
      </c>
      <c r="W41" s="3">
        <f t="shared" ref="W41:W42" si="43">ROUND(U41*(1+$V$8),2)</f>
        <v>48.54</v>
      </c>
      <c r="X41" s="4">
        <f t="shared" ref="X41:X42" si="44">ROUND(W41*T41,2)</f>
        <v>0</v>
      </c>
      <c r="Y41" s="135" t="s">
        <v>73</v>
      </c>
      <c r="Z41" t="s">
        <v>73</v>
      </c>
      <c r="AA41" s="136">
        <v>294.18</v>
      </c>
      <c r="AB41" s="137">
        <v>0</v>
      </c>
      <c r="AC41" s="138" t="s">
        <v>69</v>
      </c>
      <c r="AD41" t="s">
        <v>69</v>
      </c>
      <c r="AE41" s="92" t="s">
        <v>179</v>
      </c>
      <c r="AF41" s="139">
        <v>5962</v>
      </c>
      <c r="AG41" s="5">
        <v>38.82</v>
      </c>
      <c r="AH41" s="6">
        <v>0.26290000000000002</v>
      </c>
      <c r="AJ41" s="140"/>
      <c r="AL41" s="141"/>
      <c r="AM41" s="7">
        <v>294.18</v>
      </c>
      <c r="AN41" s="8">
        <v>49.03</v>
      </c>
      <c r="AQ41" s="172"/>
      <c r="AR41" s="173" t="str">
        <f t="shared" si="28"/>
        <v xml:space="preserve"> </v>
      </c>
      <c r="AS41" s="173">
        <f t="shared" si="29"/>
        <v>0</v>
      </c>
      <c r="AT41" s="173">
        <f t="shared" si="30"/>
        <v>0</v>
      </c>
      <c r="AU41" s="162"/>
      <c r="AV41" s="172"/>
      <c r="AW41" s="173" t="str">
        <f t="shared" si="31"/>
        <v xml:space="preserve"> </v>
      </c>
      <c r="AX41" s="173">
        <f t="shared" si="32"/>
        <v>0</v>
      </c>
      <c r="AY41" s="173">
        <f t="shared" si="33"/>
        <v>0</v>
      </c>
      <c r="BA41" s="172"/>
      <c r="BB41" s="173" t="str">
        <f t="shared" si="34"/>
        <v xml:space="preserve"> </v>
      </c>
      <c r="BC41" s="173">
        <f t="shared" si="35"/>
        <v>0</v>
      </c>
      <c r="BD41" s="173">
        <f t="shared" si="36"/>
        <v>0</v>
      </c>
      <c r="BF41" s="172"/>
      <c r="BG41" s="173" t="str">
        <f t="shared" si="37"/>
        <v xml:space="preserve"> </v>
      </c>
      <c r="BH41" s="173">
        <f t="shared" si="38"/>
        <v>0</v>
      </c>
      <c r="BI41" s="173">
        <f t="shared" si="39"/>
        <v>0</v>
      </c>
      <c r="BK41" s="172"/>
      <c r="BL41" s="173" t="str">
        <f t="shared" si="40"/>
        <v xml:space="preserve"> </v>
      </c>
      <c r="BM41" s="173">
        <f t="shared" si="41"/>
        <v>0</v>
      </c>
      <c r="BN41" s="173">
        <f t="shared" si="42"/>
        <v>0</v>
      </c>
    </row>
    <row r="42" spans="1:66" ht="45" hidden="1" x14ac:dyDescent="0.25">
      <c r="A42" t="s">
        <v>68</v>
      </c>
      <c r="B42">
        <v>2</v>
      </c>
      <c r="C42" t="s">
        <v>68</v>
      </c>
      <c r="D42">
        <v>0</v>
      </c>
      <c r="E42">
        <v>1</v>
      </c>
      <c r="F42">
        <v>3</v>
      </c>
      <c r="G42">
        <v>0</v>
      </c>
      <c r="H42">
        <v>0</v>
      </c>
      <c r="I42">
        <v>2</v>
      </c>
      <c r="J42">
        <v>0</v>
      </c>
      <c r="K42">
        <v>0</v>
      </c>
      <c r="L42" s="125" t="s">
        <v>75</v>
      </c>
      <c r="M42" s="126" t="s">
        <v>5</v>
      </c>
      <c r="N42" s="127" t="s">
        <v>5</v>
      </c>
      <c r="O42" s="128" t="s">
        <v>180</v>
      </c>
      <c r="P42" s="129" t="s">
        <v>71</v>
      </c>
      <c r="Q42" s="130" t="s">
        <v>181</v>
      </c>
      <c r="R42" s="131" t="s">
        <v>182</v>
      </c>
      <c r="S42" s="132" t="s">
        <v>100</v>
      </c>
      <c r="T42" s="3"/>
      <c r="U42" s="157">
        <v>88.78</v>
      </c>
      <c r="V42" s="134" t="s">
        <v>7</v>
      </c>
      <c r="W42" s="3">
        <f t="shared" si="43"/>
        <v>112.12</v>
      </c>
      <c r="X42" s="4">
        <f t="shared" si="44"/>
        <v>0</v>
      </c>
      <c r="Y42" s="135" t="s">
        <v>73</v>
      </c>
      <c r="Z42" t="s">
        <v>73</v>
      </c>
      <c r="AA42" s="136">
        <v>453.04</v>
      </c>
      <c r="AB42" s="137">
        <v>0</v>
      </c>
      <c r="AC42" s="138" t="s">
        <v>69</v>
      </c>
      <c r="AD42" t="s">
        <v>69</v>
      </c>
      <c r="AE42" s="92" t="s">
        <v>183</v>
      </c>
      <c r="AF42" s="139">
        <v>6282</v>
      </c>
      <c r="AG42" s="5">
        <v>89.68</v>
      </c>
      <c r="AH42" s="6">
        <v>0.26290000000000002</v>
      </c>
      <c r="AJ42" s="140"/>
      <c r="AL42" s="141"/>
      <c r="AM42" s="7">
        <v>453.04</v>
      </c>
      <c r="AN42" s="8">
        <v>113.26</v>
      </c>
      <c r="AQ42" s="172"/>
      <c r="AR42" s="173" t="str">
        <f t="shared" si="28"/>
        <v xml:space="preserve"> </v>
      </c>
      <c r="AS42" s="173">
        <f t="shared" si="29"/>
        <v>0</v>
      </c>
      <c r="AT42" s="173">
        <f t="shared" si="30"/>
        <v>0</v>
      </c>
      <c r="AU42" s="162"/>
      <c r="AV42" s="172"/>
      <c r="AW42" s="173" t="str">
        <f t="shared" si="31"/>
        <v xml:space="preserve"> </v>
      </c>
      <c r="AX42" s="173">
        <f t="shared" si="32"/>
        <v>0</v>
      </c>
      <c r="AY42" s="173">
        <f t="shared" si="33"/>
        <v>0</v>
      </c>
      <c r="BA42" s="172"/>
      <c r="BB42" s="173" t="str">
        <f t="shared" si="34"/>
        <v xml:space="preserve"> </v>
      </c>
      <c r="BC42" s="173">
        <f t="shared" si="35"/>
        <v>0</v>
      </c>
      <c r="BD42" s="173">
        <f t="shared" si="36"/>
        <v>0</v>
      </c>
      <c r="BF42" s="172"/>
      <c r="BG42" s="173" t="str">
        <f t="shared" si="37"/>
        <v xml:space="preserve"> </v>
      </c>
      <c r="BH42" s="173">
        <f t="shared" si="38"/>
        <v>0</v>
      </c>
      <c r="BI42" s="173">
        <f t="shared" si="39"/>
        <v>0</v>
      </c>
      <c r="BK42" s="172"/>
      <c r="BL42" s="173" t="str">
        <f t="shared" si="40"/>
        <v xml:space="preserve"> </v>
      </c>
      <c r="BM42" s="173">
        <f t="shared" si="41"/>
        <v>0</v>
      </c>
      <c r="BN42" s="173">
        <f t="shared" si="42"/>
        <v>0</v>
      </c>
    </row>
    <row r="43" spans="1:66" ht="5.0999999999999996" customHeight="1" thickBot="1" x14ac:dyDescent="0.3">
      <c r="A43">
        <v>-1</v>
      </c>
      <c r="C43">
        <v>-1</v>
      </c>
      <c r="E43">
        <v>0</v>
      </c>
      <c r="F43">
        <v>0</v>
      </c>
      <c r="G43">
        <v>0</v>
      </c>
      <c r="H43">
        <v>0</v>
      </c>
      <c r="I43">
        <v>0</v>
      </c>
      <c r="L43" s="125" t="s">
        <v>75</v>
      </c>
      <c r="M43" s="144"/>
      <c r="N43" s="145"/>
      <c r="O43" s="144"/>
      <c r="P43" s="146"/>
      <c r="Q43" s="146"/>
      <c r="R43" s="146"/>
      <c r="S43" s="146"/>
      <c r="T43" s="146"/>
      <c r="U43" s="146"/>
      <c r="V43" s="146"/>
      <c r="W43" s="146"/>
      <c r="X43" s="145"/>
      <c r="AG43" s="147"/>
      <c r="AH43" s="148"/>
      <c r="AJ43" s="149"/>
      <c r="AL43" s="147"/>
      <c r="AM43" s="150"/>
      <c r="AN43" s="148"/>
      <c r="AQ43" s="146"/>
      <c r="AR43" s="146"/>
      <c r="AS43" s="146"/>
      <c r="AT43" s="145"/>
      <c r="AV43" s="146"/>
      <c r="AW43" s="146"/>
      <c r="AX43" s="146"/>
      <c r="AY43" s="145"/>
      <c r="BA43" s="146"/>
      <c r="BB43" s="146"/>
      <c r="BC43" s="146"/>
      <c r="BD43" s="145"/>
      <c r="BF43" s="146"/>
      <c r="BG43" s="146"/>
      <c r="BH43" s="146"/>
      <c r="BI43" s="145"/>
      <c r="BK43" s="146"/>
      <c r="BL43" s="146"/>
      <c r="BM43" s="146"/>
      <c r="BN43" s="145"/>
    </row>
    <row r="44" spans="1:66" ht="15.75" thickBot="1" x14ac:dyDescent="0.3">
      <c r="AQ44" s="215" t="s">
        <v>218</v>
      </c>
      <c r="AR44" s="216"/>
      <c r="AS44" s="215" t="s">
        <v>219</v>
      </c>
      <c r="AT44" s="216"/>
      <c r="AV44" s="215" t="s">
        <v>218</v>
      </c>
      <c r="AW44" s="216"/>
      <c r="AX44" s="217" t="s">
        <v>219</v>
      </c>
      <c r="AY44" s="216"/>
      <c r="BA44" s="215" t="s">
        <v>218</v>
      </c>
      <c r="BB44" s="216"/>
      <c r="BC44" s="217" t="s">
        <v>219</v>
      </c>
      <c r="BD44" s="216"/>
      <c r="BF44" s="215" t="s">
        <v>218</v>
      </c>
      <c r="BG44" s="216"/>
      <c r="BH44" s="217" t="s">
        <v>219</v>
      </c>
      <c r="BI44" s="216"/>
      <c r="BK44" s="215" t="s">
        <v>218</v>
      </c>
      <c r="BL44" s="216"/>
      <c r="BM44" s="217" t="s">
        <v>219</v>
      </c>
      <c r="BN44" s="216"/>
    </row>
    <row r="45" spans="1:66" ht="15.75" thickBot="1" x14ac:dyDescent="0.3">
      <c r="AQ45" s="177">
        <f>AQ46/($X$15)</f>
        <v>0</v>
      </c>
      <c r="AR45" s="170" t="s">
        <v>223</v>
      </c>
      <c r="AS45" s="170" t="s">
        <v>224</v>
      </c>
      <c r="AT45" s="177">
        <f>AS46/($X$15)</f>
        <v>0</v>
      </c>
      <c r="AV45" s="177">
        <f>AV46/($X$15)</f>
        <v>0</v>
      </c>
      <c r="AW45" s="170" t="s">
        <v>223</v>
      </c>
      <c r="AX45" s="170" t="s">
        <v>224</v>
      </c>
      <c r="AY45" s="177">
        <f>AX46/($X$15)</f>
        <v>0</v>
      </c>
      <c r="BA45" s="177">
        <f>BA46/($X$15)</f>
        <v>0</v>
      </c>
      <c r="BB45" s="170" t="s">
        <v>223</v>
      </c>
      <c r="BC45" s="170" t="s">
        <v>224</v>
      </c>
      <c r="BD45" s="177">
        <f>BC46/($X$15)</f>
        <v>0</v>
      </c>
      <c r="BF45" s="177">
        <f>BF46/($X$15)</f>
        <v>0</v>
      </c>
      <c r="BG45" s="170" t="s">
        <v>223</v>
      </c>
      <c r="BH45" s="170" t="s">
        <v>224</v>
      </c>
      <c r="BI45" s="177">
        <f>BH46/($X$15)</f>
        <v>0</v>
      </c>
      <c r="BK45" s="177">
        <f>BK46/($X$15)</f>
        <v>0</v>
      </c>
      <c r="BL45" s="170" t="s">
        <v>223</v>
      </c>
      <c r="BM45" s="170" t="s">
        <v>224</v>
      </c>
      <c r="BN45" s="177">
        <f>BM46/($X$15)</f>
        <v>0</v>
      </c>
    </row>
    <row r="46" spans="1:66" ht="15.75" thickBot="1" x14ac:dyDescent="0.3">
      <c r="O46" s="180"/>
      <c r="Q46" s="204"/>
      <c r="R46" s="204"/>
      <c r="S46" s="204"/>
      <c r="T46" s="204"/>
      <c r="U46" s="204"/>
      <c r="V46" s="204"/>
      <c r="W46" s="204"/>
      <c r="X46" s="204"/>
      <c r="AQ46" s="218">
        <f>AR40+AR33+AR17</f>
        <v>0</v>
      </c>
      <c r="AR46" s="219"/>
      <c r="AS46" s="218">
        <f>AT40+AT33+AT17</f>
        <v>0</v>
      </c>
      <c r="AT46" s="219"/>
      <c r="AV46" s="218">
        <f>AW40+AW33+AW17</f>
        <v>0</v>
      </c>
      <c r="AW46" s="219"/>
      <c r="AX46" s="218">
        <f>AY40+AY33+AY17</f>
        <v>0</v>
      </c>
      <c r="AY46" s="219"/>
      <c r="BA46" s="218">
        <f>BB40+BB33+BB17</f>
        <v>0</v>
      </c>
      <c r="BB46" s="219"/>
      <c r="BC46" s="218">
        <f>BD40+BD33+BD17</f>
        <v>0</v>
      </c>
      <c r="BD46" s="219"/>
      <c r="BF46" s="218">
        <f>BG40+BG33+BG17</f>
        <v>0</v>
      </c>
      <c r="BG46" s="219"/>
      <c r="BH46" s="218">
        <f>BI40+BI33+BI17</f>
        <v>0</v>
      </c>
      <c r="BI46" s="219"/>
      <c r="BK46" s="218">
        <f>BL40+BL33+BL17</f>
        <v>0</v>
      </c>
      <c r="BL46" s="219"/>
      <c r="BM46" s="218">
        <f>BN40+BN33+BN17</f>
        <v>0</v>
      </c>
      <c r="BN46" s="219"/>
    </row>
    <row r="48" spans="1:66" hidden="1" x14ac:dyDescent="0.25">
      <c r="O48" s="151" t="s">
        <v>184</v>
      </c>
      <c r="X48" s="152"/>
    </row>
    <row r="49" spans="15:28" ht="12.75" hidden="1" customHeight="1" x14ac:dyDescent="0.25">
      <c r="O49" s="185"/>
      <c r="P49" s="185"/>
      <c r="Q49" s="185"/>
      <c r="R49" s="185"/>
      <c r="S49" s="185"/>
      <c r="T49" s="185"/>
      <c r="U49" s="185"/>
      <c r="V49" s="185"/>
      <c r="W49" s="185"/>
      <c r="X49" s="185"/>
    </row>
    <row r="50" spans="15:28" hidden="1" x14ac:dyDescent="0.25">
      <c r="O50" s="185"/>
      <c r="P50" s="185"/>
      <c r="Q50" s="185"/>
      <c r="R50" s="185"/>
      <c r="S50" s="185"/>
      <c r="T50" s="185"/>
      <c r="U50" s="185"/>
      <c r="V50" s="185"/>
      <c r="W50" s="185"/>
      <c r="X50" s="185"/>
    </row>
    <row r="51" spans="15:28" hidden="1" x14ac:dyDescent="0.25">
      <c r="O51" s="185"/>
      <c r="P51" s="185"/>
      <c r="Q51" s="185"/>
      <c r="R51" s="185"/>
      <c r="S51" s="185"/>
      <c r="T51" s="185"/>
      <c r="U51" s="185"/>
      <c r="V51" s="185"/>
      <c r="W51" s="185"/>
      <c r="X51" s="185"/>
    </row>
    <row r="52" spans="15:28" hidden="1" x14ac:dyDescent="0.25"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15:28" hidden="1" x14ac:dyDescent="0.25"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54"/>
      <c r="Z53" s="154"/>
      <c r="AA53" s="154"/>
      <c r="AB53" s="154"/>
    </row>
    <row r="54" spans="15:28" ht="15" hidden="1" customHeight="1" x14ac:dyDescent="0.25"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54"/>
      <c r="Z54" s="154"/>
      <c r="AA54" s="154"/>
      <c r="AB54" s="154"/>
    </row>
    <row r="55" spans="15:28" hidden="1" x14ac:dyDescent="0.25"/>
    <row r="56" spans="15:28" ht="30" customHeight="1" x14ac:dyDescent="0.25">
      <c r="O56" s="188"/>
      <c r="P56" s="188"/>
      <c r="Q56" s="188"/>
      <c r="S56" s="20"/>
      <c r="T56" s="20"/>
      <c r="U56" s="20"/>
      <c r="V56" s="20"/>
      <c r="W56" s="21"/>
    </row>
    <row r="57" spans="15:28" x14ac:dyDescent="0.25">
      <c r="O57" s="22" t="s">
        <v>228</v>
      </c>
      <c r="S57" s="23" t="s">
        <v>186</v>
      </c>
      <c r="T57" s="23"/>
      <c r="U57" s="23"/>
      <c r="V57" s="23"/>
    </row>
    <row r="58" spans="15:28" x14ac:dyDescent="0.25">
      <c r="O58" t="s">
        <v>187</v>
      </c>
      <c r="P58" t="s">
        <v>225</v>
      </c>
      <c r="S58" s="2" t="s">
        <v>187</v>
      </c>
      <c r="T58" s="181" t="s">
        <v>210</v>
      </c>
      <c r="U58" s="181"/>
      <c r="V58" s="181"/>
    </row>
    <row r="59" spans="15:28" x14ac:dyDescent="0.25">
      <c r="O59" s="178" t="s">
        <v>188</v>
      </c>
      <c r="P59" s="178" t="s">
        <v>226</v>
      </c>
      <c r="Q59" s="178"/>
      <c r="S59" s="2" t="s">
        <v>188</v>
      </c>
      <c r="T59" s="181" t="s">
        <v>211</v>
      </c>
      <c r="U59" s="181"/>
      <c r="V59" s="181"/>
    </row>
    <row r="60" spans="15:28" x14ac:dyDescent="0.25">
      <c r="O60" s="24" t="s">
        <v>190</v>
      </c>
      <c r="P60" s="179" t="s">
        <v>227</v>
      </c>
      <c r="Q60" s="25"/>
      <c r="S60" s="2" t="s">
        <v>190</v>
      </c>
      <c r="T60" s="181"/>
      <c r="U60" s="181"/>
      <c r="V60" s="181"/>
    </row>
  </sheetData>
  <mergeCells count="71">
    <mergeCell ref="BC46:BD46"/>
    <mergeCell ref="BF46:BG46"/>
    <mergeCell ref="BH46:BI46"/>
    <mergeCell ref="BK46:BL46"/>
    <mergeCell ref="BM46:BN46"/>
    <mergeCell ref="AQ46:AR46"/>
    <mergeCell ref="AS46:AT46"/>
    <mergeCell ref="AV46:AW46"/>
    <mergeCell ref="AX46:AY46"/>
    <mergeCell ref="BA46:BB46"/>
    <mergeCell ref="BC44:BD44"/>
    <mergeCell ref="BF44:BG44"/>
    <mergeCell ref="BH44:BI44"/>
    <mergeCell ref="BK44:BL44"/>
    <mergeCell ref="BM44:BN44"/>
    <mergeCell ref="AQ44:AR44"/>
    <mergeCell ref="AS44:AT44"/>
    <mergeCell ref="AV44:AW44"/>
    <mergeCell ref="AX44:AY44"/>
    <mergeCell ref="BA44:BB44"/>
    <mergeCell ref="AW12:AY12"/>
    <mergeCell ref="BB12:BD12"/>
    <mergeCell ref="BG12:BI12"/>
    <mergeCell ref="BL12:BN12"/>
    <mergeCell ref="AQ13:AR13"/>
    <mergeCell ref="AS13:AT13"/>
    <mergeCell ref="AV13:AW13"/>
    <mergeCell ref="AX13:AY13"/>
    <mergeCell ref="BA13:BB13"/>
    <mergeCell ref="BC13:BD13"/>
    <mergeCell ref="BF13:BG13"/>
    <mergeCell ref="BH13:BI13"/>
    <mergeCell ref="BK13:BL13"/>
    <mergeCell ref="BM13:BN13"/>
    <mergeCell ref="AR11:AT11"/>
    <mergeCell ref="AW11:AY11"/>
    <mergeCell ref="BB11:BD11"/>
    <mergeCell ref="BG11:BI11"/>
    <mergeCell ref="BL11:BN11"/>
    <mergeCell ref="AQ9:AT9"/>
    <mergeCell ref="AV9:AY9"/>
    <mergeCell ref="BA9:BD9"/>
    <mergeCell ref="BF9:BI9"/>
    <mergeCell ref="BK9:BN9"/>
    <mergeCell ref="Q4:R4"/>
    <mergeCell ref="S1:X5"/>
    <mergeCell ref="Q5:R5"/>
    <mergeCell ref="O15:R15"/>
    <mergeCell ref="Q46:X46"/>
    <mergeCell ref="O4:P4"/>
    <mergeCell ref="O5:P5"/>
    <mergeCell ref="AJ7:AJ11"/>
    <mergeCell ref="AL7:AL11"/>
    <mergeCell ref="F8:K8"/>
    <mergeCell ref="L8:L12"/>
    <mergeCell ref="O8:P8"/>
    <mergeCell ref="S8:U8"/>
    <mergeCell ref="Y8:Y12"/>
    <mergeCell ref="Z8:Z12"/>
    <mergeCell ref="F9:K9"/>
    <mergeCell ref="AA12:AB12"/>
    <mergeCell ref="T60:V60"/>
    <mergeCell ref="AE5:AF5"/>
    <mergeCell ref="O7:P7"/>
    <mergeCell ref="S7:U7"/>
    <mergeCell ref="T58:V58"/>
    <mergeCell ref="T59:V59"/>
    <mergeCell ref="O49:X51"/>
    <mergeCell ref="O53:X53"/>
    <mergeCell ref="O54:X54"/>
    <mergeCell ref="O56:Q56"/>
  </mergeCells>
  <conditionalFormatting sqref="M14">
    <cfRule type="cellIs" dxfId="53" priority="195" stopIfTrue="1" operator="notEqual">
      <formula>$N14</formula>
    </cfRule>
  </conditionalFormatting>
  <conditionalFormatting sqref="M16:M42">
    <cfRule type="cellIs" dxfId="52" priority="7" stopIfTrue="1" operator="notEqual">
      <formula>$N16</formula>
    </cfRule>
  </conditionalFormatting>
  <conditionalFormatting sqref="N14:O14 R14 W14:X14">
    <cfRule type="expression" dxfId="51" priority="196" stopIfTrue="1">
      <formula>$C14=1</formula>
    </cfRule>
    <cfRule type="expression" dxfId="50" priority="197" stopIfTrue="1">
      <formula>OR($C14=0,$C14=2,$C14=3,$C14=4)</formula>
    </cfRule>
  </conditionalFormatting>
  <conditionalFormatting sqref="N16:O42">
    <cfRule type="expression" dxfId="49" priority="8" stopIfTrue="1">
      <formula>$C16=1</formula>
    </cfRule>
    <cfRule type="expression" dxfId="48" priority="9" stopIfTrue="1">
      <formula>OR($C16=0,$C16=2,$C16=3,$C16=4)</formula>
    </cfRule>
  </conditionalFormatting>
  <conditionalFormatting sqref="O8:P8">
    <cfRule type="expression" dxfId="47" priority="212" stopIfTrue="1">
      <formula>ISERROR(INDIRECT($F$9))</formula>
    </cfRule>
  </conditionalFormatting>
  <conditionalFormatting sqref="P14:Q14 S14:T14 Y14 AG14:AH14">
    <cfRule type="expression" dxfId="46" priority="201" stopIfTrue="1">
      <formula>$C14=1</formula>
    </cfRule>
    <cfRule type="expression" dxfId="45" priority="202" stopIfTrue="1">
      <formula>OR($C14=0,$C14=2,$C14=3,$C14=4)</formula>
    </cfRule>
  </conditionalFormatting>
  <conditionalFormatting sqref="P16:Q42 S16:T42 Y16:Y42 AG16:AH42">
    <cfRule type="expression" dxfId="44" priority="13" stopIfTrue="1">
      <formula>$C16=1</formula>
    </cfRule>
  </conditionalFormatting>
  <conditionalFormatting sqref="P16:Q42 Y16:Y42 AG16:AH42 S32:T32">
    <cfRule type="expression" dxfId="43" priority="14" stopIfTrue="1">
      <formula>OR($C16=0,$C16=2,$C16=3,$C16=4)</formula>
    </cfRule>
  </conditionalFormatting>
  <conditionalFormatting sqref="R16:R42">
    <cfRule type="expression" dxfId="42" priority="5" stopIfTrue="1">
      <formula>$C16=1</formula>
    </cfRule>
    <cfRule type="expression" dxfId="41" priority="6" stopIfTrue="1">
      <formula>OR($C16=0,$C16=2,$C16=3,$C16=4)</formula>
    </cfRule>
  </conditionalFormatting>
  <conditionalFormatting sqref="S7:V8">
    <cfRule type="expression" dxfId="40" priority="213" stopIfTrue="1">
      <formula>TIPOORCAMENTO="Proposto"</formula>
    </cfRule>
  </conditionalFormatting>
  <conditionalFormatting sqref="S9:V9">
    <cfRule type="expression" dxfId="39" priority="194" stopIfTrue="1">
      <formula>TIPOORCAMENTO="Proposto"</formula>
    </cfRule>
  </conditionalFormatting>
  <conditionalFormatting sqref="S16:V31">
    <cfRule type="expression" dxfId="38" priority="45" stopIfTrue="1">
      <formula>OR($C16=0,$C16=2,$C16=3,$C16=4)</formula>
    </cfRule>
  </conditionalFormatting>
  <conditionalFormatting sqref="S33:V42">
    <cfRule type="expression" dxfId="37" priority="28" stopIfTrue="1">
      <formula>OR($C33=0,$C33=2,$C33=3,$C33=4)</formula>
    </cfRule>
  </conditionalFormatting>
  <conditionalFormatting sqref="U14:V14">
    <cfRule type="expression" dxfId="36" priority="198" stopIfTrue="1">
      <formula>$C14=1</formula>
    </cfRule>
    <cfRule type="expression" dxfId="35" priority="199" stopIfTrue="1">
      <formula>OR($C14=0,$C14=2,$C14=3,$C14=4)</formula>
    </cfRule>
    <cfRule type="expression" dxfId="34" priority="200" stopIfTrue="1">
      <formula>AND(TIPOORCAMENTO="Licitado",$C14&lt;&gt;"L",$C14&lt;&gt;-1)</formula>
    </cfRule>
  </conditionalFormatting>
  <conditionalFormatting sqref="U16:V31">
    <cfRule type="expression" dxfId="33" priority="46" stopIfTrue="1">
      <formula>AND(TIPOORCAMENTO="Licitado",$C16&lt;&gt;"L",$C16&lt;&gt;-1)</formula>
    </cfRule>
  </conditionalFormatting>
  <conditionalFormatting sqref="U16:V42">
    <cfRule type="expression" dxfId="32" priority="10" stopIfTrue="1">
      <formula>$C16=1</formula>
    </cfRule>
  </conditionalFormatting>
  <conditionalFormatting sqref="U32:V32">
    <cfRule type="expression" dxfId="31" priority="11" stopIfTrue="1">
      <formula>OR($C32=0,$C32=2,$C32=3,$C32=4)</formula>
    </cfRule>
    <cfRule type="expression" dxfId="30" priority="12" stopIfTrue="1">
      <formula>AND(TIPOORCAMENTO="Licitado",$C32&lt;&gt;"L",$C32&lt;&gt;-1)</formula>
    </cfRule>
  </conditionalFormatting>
  <conditionalFormatting sqref="U33:V42">
    <cfRule type="expression" dxfId="29" priority="29" stopIfTrue="1">
      <formula>AND(TIPOORCAMENTO="Licitado",$C33&lt;&gt;"L",$C33&lt;&gt;-1)</formula>
    </cfRule>
  </conditionalFormatting>
  <conditionalFormatting sqref="W16:X42">
    <cfRule type="expression" dxfId="28" priority="1" stopIfTrue="1">
      <formula>$C16=1</formula>
    </cfRule>
    <cfRule type="expression" dxfId="27" priority="2" stopIfTrue="1">
      <formula>OR($C16=0,$C16=2,$C16=3,$C16=4)</formula>
    </cfRule>
  </conditionalFormatting>
  <conditionalFormatting sqref="AJ7:AJ43">
    <cfRule type="expression" dxfId="26" priority="17" stopIfTrue="1">
      <formula>OR(AND(ISNUMBER($C7),$C7=0),$C7=2,$C7=3,$C7=4)</formula>
    </cfRule>
    <cfRule type="expression" dxfId="25" priority="16" stopIfTrue="1">
      <formula>$C7=1</formula>
    </cfRule>
    <cfRule type="expression" dxfId="24" priority="15" stopIfTrue="1">
      <formula>OR(ACOMPANHAMENTO&lt;&gt;"BM",TIPOORCAMENTO="Licitado")</formula>
    </cfRule>
  </conditionalFormatting>
  <conditionalFormatting sqref="AL7:AL43">
    <cfRule type="expression" dxfId="23" priority="19" stopIfTrue="1">
      <formula>$C7=1</formula>
    </cfRule>
    <cfRule type="expression" dxfId="22" priority="20" stopIfTrue="1">
      <formula>OR(AND(ISNUMBER($C7),$C7=0),$C7=2,$C7=3,$C7=4)</formula>
    </cfRule>
  </conditionalFormatting>
  <conditionalFormatting sqref="AL7:AN43">
    <cfRule type="expression" dxfId="21" priority="18" stopIfTrue="1">
      <formula>TIPOORCAMENTO="PROPOSTO"</formula>
    </cfRule>
  </conditionalFormatting>
  <conditionalFormatting sqref="AM7:AN43">
    <cfRule type="expression" dxfId="20" priority="22" stopIfTrue="1">
      <formula>$C7=1</formula>
    </cfRule>
    <cfRule type="expression" dxfId="19" priority="23" stopIfTrue="1">
      <formula>OR(AND(ISNUMBER($C7),$C7=0),$C7=2,$C7=3,$C7=4)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6BE8-FA2B-4710-A09A-D5F3A30250FE}">
  <dimension ref="A1:W39"/>
  <sheetViews>
    <sheetView workbookViewId="0">
      <selection activeCell="F23" sqref="F23"/>
    </sheetView>
  </sheetViews>
  <sheetFormatPr defaultRowHeight="15" x14ac:dyDescent="0.25"/>
  <cols>
    <col min="1" max="1" width="7.140625" customWidth="1"/>
    <col min="2" max="2" width="14.5703125" customWidth="1"/>
    <col min="3" max="3" width="12" customWidth="1"/>
    <col min="4" max="4" width="11" customWidth="1"/>
    <col min="5" max="5" width="11.42578125" customWidth="1"/>
    <col min="6" max="6" width="10.7109375" customWidth="1"/>
    <col min="7" max="11" width="11" customWidth="1"/>
    <col min="12" max="18" width="11" hidden="1" customWidth="1"/>
    <col min="19" max="19" width="10.5703125" bestFit="1" customWidth="1"/>
  </cols>
  <sheetData>
    <row r="1" spans="1:18" x14ac:dyDescent="0.25">
      <c r="E1" s="220" t="s">
        <v>201</v>
      </c>
      <c r="F1" s="220"/>
      <c r="G1" s="220"/>
      <c r="H1" s="220"/>
    </row>
    <row r="2" spans="1:18" x14ac:dyDescent="0.25">
      <c r="I2" s="199"/>
      <c r="J2" s="199"/>
      <c r="K2" s="199"/>
    </row>
    <row r="3" spans="1:18" x14ac:dyDescent="0.25">
      <c r="D3" s="82" t="s">
        <v>204</v>
      </c>
      <c r="E3" s="221"/>
      <c r="F3" s="221"/>
      <c r="G3" s="221"/>
      <c r="H3" s="221"/>
      <c r="I3" s="199"/>
      <c r="J3" s="199"/>
      <c r="K3" s="199"/>
    </row>
    <row r="4" spans="1:18" x14ac:dyDescent="0.25">
      <c r="D4" s="82" t="s">
        <v>202</v>
      </c>
      <c r="E4" s="222"/>
      <c r="F4" s="222"/>
      <c r="G4" s="222"/>
      <c r="H4" s="222"/>
      <c r="I4" s="199"/>
      <c r="J4" s="199"/>
      <c r="K4" s="199"/>
    </row>
    <row r="5" spans="1:18" x14ac:dyDescent="0.25">
      <c r="I5" s="199"/>
      <c r="J5" s="199"/>
      <c r="K5" s="199"/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226" t="s">
        <v>49</v>
      </c>
      <c r="B12" s="227" t="s">
        <v>52</v>
      </c>
      <c r="C12" s="26"/>
      <c r="D12" s="26"/>
      <c r="E12" s="228" t="s">
        <v>192</v>
      </c>
      <c r="F12" s="229" t="s">
        <v>193</v>
      </c>
      <c r="G12" s="32">
        <v>1</v>
      </c>
      <c r="H12" s="33">
        <v>2</v>
      </c>
      <c r="I12" s="33">
        <v>3</v>
      </c>
      <c r="J12" s="33">
        <v>4</v>
      </c>
      <c r="K12" s="33">
        <v>5</v>
      </c>
      <c r="L12" s="33">
        <v>6</v>
      </c>
      <c r="M12" s="33">
        <v>7</v>
      </c>
      <c r="N12" s="33">
        <v>8</v>
      </c>
      <c r="O12" s="33">
        <v>9</v>
      </c>
      <c r="P12" s="33">
        <v>10</v>
      </c>
      <c r="Q12" s="33">
        <v>11</v>
      </c>
      <c r="R12" s="34">
        <v>12</v>
      </c>
    </row>
    <row r="13" spans="1:18" x14ac:dyDescent="0.25">
      <c r="A13" s="226"/>
      <c r="B13" s="227"/>
      <c r="C13" s="27"/>
      <c r="D13" s="27"/>
      <c r="E13" s="228"/>
      <c r="F13" s="229"/>
      <c r="G13" s="35"/>
      <c r="H13" s="86"/>
      <c r="I13" s="86"/>
      <c r="J13" s="86"/>
      <c r="K13" s="86"/>
      <c r="L13" s="36">
        <v>45323</v>
      </c>
      <c r="M13" s="36">
        <v>45352</v>
      </c>
      <c r="N13" s="36">
        <v>45383</v>
      </c>
      <c r="O13" s="36">
        <v>45413</v>
      </c>
      <c r="P13" s="36">
        <v>45444</v>
      </c>
      <c r="Q13" s="36">
        <v>45474</v>
      </c>
      <c r="R13" s="37">
        <v>45505</v>
      </c>
    </row>
    <row r="14" spans="1:18" x14ac:dyDescent="0.25">
      <c r="A14" s="28" t="s">
        <v>76</v>
      </c>
      <c r="B14" s="29" t="s">
        <v>11</v>
      </c>
      <c r="C14" s="29"/>
      <c r="D14" s="29"/>
      <c r="E14" s="38">
        <f>ORÇAMENTO!X15</f>
        <v>2124.922</v>
      </c>
      <c r="F14" s="39" t="s">
        <v>194</v>
      </c>
      <c r="G14" s="40">
        <f>G23</f>
        <v>6.2107666714465611E-2</v>
      </c>
      <c r="H14" s="41">
        <f>H23</f>
        <v>0.17225744455388572</v>
      </c>
      <c r="I14" s="41">
        <f t="shared" ref="I14:K14" si="0">I23</f>
        <v>4.0928688948284941E-2</v>
      </c>
      <c r="J14" s="41">
        <f t="shared" si="0"/>
        <v>0.56231375065723532</v>
      </c>
      <c r="K14" s="41">
        <f t="shared" si="0"/>
        <v>0.16239244912612832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2">
        <v>0</v>
      </c>
    </row>
    <row r="15" spans="1:18" x14ac:dyDescent="0.25">
      <c r="A15" s="30"/>
      <c r="B15" s="31" t="s">
        <v>69</v>
      </c>
      <c r="C15" s="31"/>
      <c r="D15" s="31"/>
      <c r="E15" s="43"/>
      <c r="F15" s="44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x14ac:dyDescent="0.25">
      <c r="A16" s="28" t="s">
        <v>77</v>
      </c>
      <c r="B16" s="29" t="s">
        <v>78</v>
      </c>
      <c r="C16" s="29"/>
      <c r="D16" s="29"/>
      <c r="E16" s="38">
        <f>ORÇAMENTO!X17</f>
        <v>2124.922</v>
      </c>
      <c r="F16" s="39" t="s">
        <v>194</v>
      </c>
      <c r="G16" s="87">
        <v>6.2107666714465604E-2</v>
      </c>
      <c r="H16" s="88">
        <v>0.17225744455388572</v>
      </c>
      <c r="I16" s="88">
        <v>4.0928688948284941E-2</v>
      </c>
      <c r="J16" s="88">
        <v>0.56231375065723532</v>
      </c>
      <c r="K16" s="88">
        <v>0.16239244912612832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>
        <v>0</v>
      </c>
    </row>
    <row r="17" spans="1:23" x14ac:dyDescent="0.25">
      <c r="A17" s="30"/>
      <c r="B17" s="31" t="s">
        <v>69</v>
      </c>
      <c r="C17" s="31"/>
      <c r="D17" s="31"/>
      <c r="E17" s="43"/>
      <c r="F17" s="44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</row>
    <row r="18" spans="1:23" x14ac:dyDescent="0.25">
      <c r="A18" s="28" t="s">
        <v>147</v>
      </c>
      <c r="B18" s="29" t="s">
        <v>148</v>
      </c>
      <c r="C18" s="29"/>
      <c r="D18" s="29"/>
      <c r="E18" s="38">
        <f>ORÇAMENTO!X33</f>
        <v>0</v>
      </c>
      <c r="F18" s="39" t="s">
        <v>194</v>
      </c>
      <c r="G18" s="87">
        <v>0</v>
      </c>
      <c r="H18" s="88">
        <v>0</v>
      </c>
      <c r="I18" s="88">
        <v>0.38656739568791687</v>
      </c>
      <c r="J18" s="88">
        <v>0</v>
      </c>
      <c r="K18" s="88">
        <v>0.61343260431208302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>
        <v>0</v>
      </c>
    </row>
    <row r="19" spans="1:23" x14ac:dyDescent="0.25">
      <c r="A19" s="30"/>
      <c r="B19" s="31" t="s">
        <v>69</v>
      </c>
      <c r="C19" s="31"/>
      <c r="D19" s="31"/>
      <c r="E19" s="43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23" x14ac:dyDescent="0.25">
      <c r="A20" s="28" t="s">
        <v>174</v>
      </c>
      <c r="B20" s="29" t="s">
        <v>175</v>
      </c>
      <c r="C20" s="29"/>
      <c r="D20" s="29"/>
      <c r="E20" s="38">
        <f>ORÇAMENTO!X40</f>
        <v>0</v>
      </c>
      <c r="F20" s="39" t="s">
        <v>194</v>
      </c>
      <c r="G20" s="87">
        <v>0</v>
      </c>
      <c r="H20" s="88">
        <v>0</v>
      </c>
      <c r="I20" s="88">
        <v>0</v>
      </c>
      <c r="J20" s="88">
        <v>0</v>
      </c>
      <c r="K20" s="88">
        <v>1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2">
        <v>0</v>
      </c>
    </row>
    <row r="21" spans="1:23" x14ac:dyDescent="0.25">
      <c r="A21" s="30"/>
      <c r="B21" s="31" t="s">
        <v>69</v>
      </c>
      <c r="C21" s="31"/>
      <c r="D21" s="31"/>
      <c r="E21" s="43"/>
      <c r="F21" s="44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1:23" x14ac:dyDescent="0.25">
      <c r="A22" s="48"/>
      <c r="B22" s="49"/>
      <c r="C22" s="49"/>
      <c r="D22" s="49"/>
      <c r="E22" s="56"/>
      <c r="F22" s="56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7"/>
    </row>
    <row r="23" spans="1:23" ht="15" customHeight="1" x14ac:dyDescent="0.25">
      <c r="A23" s="83" t="s">
        <v>203</v>
      </c>
      <c r="B23" s="224">
        <f>ORÇAMENTO!X15</f>
        <v>2124.922</v>
      </c>
      <c r="C23" s="225"/>
      <c r="D23" s="50"/>
      <c r="E23" s="58"/>
      <c r="F23" s="59" t="s">
        <v>197</v>
      </c>
      <c r="G23" s="84">
        <f>SUMPRODUCT($E$16:$E$20*G16:G20)/$B$23</f>
        <v>6.2107666714465611E-2</v>
      </c>
      <c r="H23" s="60">
        <f t="shared" ref="H23:K23" si="1">SUMPRODUCT($E$16:$E$20*H16:H20)/$B$23</f>
        <v>0.17225744455388572</v>
      </c>
      <c r="I23" s="60">
        <f t="shared" si="1"/>
        <v>4.0928688948284941E-2</v>
      </c>
      <c r="J23" s="60">
        <f t="shared" si="1"/>
        <v>0.56231375065723532</v>
      </c>
      <c r="K23" s="60">
        <f t="shared" si="1"/>
        <v>0.16239244912612832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1">
        <v>0</v>
      </c>
      <c r="S23" s="1"/>
      <c r="U23" t="s">
        <v>206</v>
      </c>
    </row>
    <row r="24" spans="1:23" ht="15" hidden="1" customHeight="1" x14ac:dyDescent="0.25">
      <c r="A24" s="83"/>
      <c r="B24" s="83"/>
      <c r="C24" s="83"/>
      <c r="D24" s="51"/>
      <c r="E24" s="62"/>
      <c r="F24" s="63" t="s">
        <v>198</v>
      </c>
      <c r="G24" s="64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6">
        <v>0</v>
      </c>
    </row>
    <row r="25" spans="1:23" x14ac:dyDescent="0.25">
      <c r="A25" s="52"/>
      <c r="B25" s="53"/>
      <c r="C25" s="53"/>
      <c r="D25" s="54" t="s">
        <v>195</v>
      </c>
      <c r="E25" s="67"/>
      <c r="F25" s="68"/>
      <c r="G25" s="69"/>
      <c r="H25" s="70"/>
      <c r="I25" s="70"/>
      <c r="J25" s="70"/>
      <c r="K25" s="70"/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1">
        <v>0</v>
      </c>
    </row>
    <row r="26" spans="1:23" hidden="1" x14ac:dyDescent="0.25">
      <c r="A26" s="52"/>
      <c r="B26" s="53"/>
      <c r="C26" s="53"/>
      <c r="D26" s="54"/>
      <c r="E26" s="72"/>
      <c r="F26" s="73" t="s">
        <v>199</v>
      </c>
      <c r="G26" s="74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6">
        <v>0</v>
      </c>
    </row>
    <row r="27" spans="1:23" x14ac:dyDescent="0.25">
      <c r="A27" s="53"/>
      <c r="B27" s="53"/>
      <c r="C27" s="53"/>
      <c r="D27" s="55"/>
      <c r="E27" s="77"/>
      <c r="F27" s="78" t="s">
        <v>200</v>
      </c>
      <c r="G27" s="79">
        <f>$B$23*G23</f>
        <v>131.97394737023569</v>
      </c>
      <c r="H27" s="80">
        <f t="shared" ref="H27:K27" si="2">$B$23*H23</f>
        <v>366.03363359633198</v>
      </c>
      <c r="I27" s="80">
        <f t="shared" si="2"/>
        <v>86.970271577367541</v>
      </c>
      <c r="J27" s="80">
        <f t="shared" si="2"/>
        <v>1194.8728596740739</v>
      </c>
      <c r="K27" s="80">
        <f t="shared" si="2"/>
        <v>345.07128778199086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1">
        <v>0</v>
      </c>
      <c r="S27" s="85"/>
      <c r="U27" s="156">
        <f>B23-SUM(G27:K27)</f>
        <v>0</v>
      </c>
      <c r="W27" t="s">
        <v>207</v>
      </c>
    </row>
    <row r="28" spans="1:23" x14ac:dyDescent="0.25">
      <c r="A28" s="53"/>
      <c r="B28" s="53"/>
      <c r="C28" s="53"/>
      <c r="D28" s="50"/>
      <c r="E28" s="58"/>
      <c r="F28" s="59" t="s">
        <v>197</v>
      </c>
      <c r="G28" s="60">
        <f>G23</f>
        <v>6.2107666714465611E-2</v>
      </c>
      <c r="H28" s="60">
        <f>G28+H23</f>
        <v>0.23436511126835133</v>
      </c>
      <c r="I28" s="60">
        <f t="shared" ref="I28:K28" si="3">H28+I23</f>
        <v>0.2752938002166363</v>
      </c>
      <c r="J28" s="60">
        <f t="shared" si="3"/>
        <v>0.83760755087387162</v>
      </c>
      <c r="K28" s="60">
        <f t="shared" si="3"/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1">
        <v>1</v>
      </c>
    </row>
    <row r="29" spans="1:23" hidden="1" x14ac:dyDescent="0.25">
      <c r="A29" s="53"/>
      <c r="B29" s="53"/>
      <c r="C29" s="53"/>
      <c r="D29" s="51"/>
      <c r="E29" s="62"/>
      <c r="F29" s="63" t="s">
        <v>198</v>
      </c>
      <c r="G29" s="64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6">
        <v>0</v>
      </c>
    </row>
    <row r="30" spans="1:23" x14ac:dyDescent="0.25">
      <c r="A30" s="53"/>
      <c r="B30" s="53"/>
      <c r="C30" s="53"/>
      <c r="D30" s="54" t="s">
        <v>196</v>
      </c>
      <c r="E30" s="67"/>
      <c r="F30" s="68"/>
      <c r="G30" s="69"/>
      <c r="H30" s="70"/>
      <c r="I30" s="70"/>
      <c r="J30" s="70"/>
      <c r="K30" s="70"/>
      <c r="L30" s="70">
        <v>78607.359999999986</v>
      </c>
      <c r="M30" s="70">
        <v>78607.359999999986</v>
      </c>
      <c r="N30" s="70">
        <v>78607.359999999986</v>
      </c>
      <c r="O30" s="70">
        <v>78607.359999999986</v>
      </c>
      <c r="P30" s="70">
        <v>78607.359999999986</v>
      </c>
      <c r="Q30" s="70">
        <v>78607.359999999986</v>
      </c>
      <c r="R30" s="71">
        <v>78607.359999999986</v>
      </c>
    </row>
    <row r="31" spans="1:23" hidden="1" x14ac:dyDescent="0.25">
      <c r="A31" s="53"/>
      <c r="B31" s="53"/>
      <c r="C31" s="53"/>
      <c r="D31" s="54"/>
      <c r="E31" s="72"/>
      <c r="F31" s="73" t="s">
        <v>199</v>
      </c>
      <c r="G31" s="74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6">
        <v>0</v>
      </c>
    </row>
    <row r="32" spans="1:23" x14ac:dyDescent="0.25">
      <c r="A32" s="53"/>
      <c r="B32" s="53"/>
      <c r="C32" s="53"/>
      <c r="D32" s="55"/>
      <c r="E32" s="77"/>
      <c r="F32" s="78" t="s">
        <v>200</v>
      </c>
      <c r="G32" s="80">
        <f>G27</f>
        <v>131.97394737023569</v>
      </c>
      <c r="H32" s="80">
        <f>G32+H27</f>
        <v>498.00758096656767</v>
      </c>
      <c r="I32" s="80">
        <f t="shared" ref="I32:K32" si="4">H32+I27</f>
        <v>584.97785254393523</v>
      </c>
      <c r="J32" s="80">
        <f t="shared" si="4"/>
        <v>1779.850712218009</v>
      </c>
      <c r="K32" s="80">
        <f t="shared" si="4"/>
        <v>2124.922</v>
      </c>
      <c r="L32" s="80">
        <v>78607.360000000001</v>
      </c>
      <c r="M32" s="80">
        <v>78607.360000000001</v>
      </c>
      <c r="N32" s="80">
        <v>78607.360000000001</v>
      </c>
      <c r="O32" s="80">
        <v>78607.360000000001</v>
      </c>
      <c r="P32" s="80">
        <v>78607.360000000001</v>
      </c>
      <c r="Q32" s="80">
        <v>78607.360000000001</v>
      </c>
      <c r="R32" s="81">
        <v>78607.360000000001</v>
      </c>
      <c r="U32" s="155">
        <f>K32-B23</f>
        <v>0</v>
      </c>
      <c r="W32" t="s">
        <v>207</v>
      </c>
    </row>
    <row r="35" spans="4:12" x14ac:dyDescent="0.25">
      <c r="D35" s="188"/>
      <c r="E35" s="188"/>
      <c r="F35" s="188"/>
      <c r="H35" s="20"/>
      <c r="I35" s="20"/>
      <c r="J35" s="20"/>
      <c r="K35" s="20"/>
      <c r="L35" s="21"/>
    </row>
    <row r="36" spans="4:12" x14ac:dyDescent="0.25">
      <c r="D36" s="22" t="s">
        <v>185</v>
      </c>
      <c r="H36" s="23" t="s">
        <v>186</v>
      </c>
      <c r="I36" s="23"/>
      <c r="J36" s="23"/>
      <c r="K36" s="23"/>
    </row>
    <row r="37" spans="4:12" x14ac:dyDescent="0.25">
      <c r="H37" s="2" t="s">
        <v>187</v>
      </c>
      <c r="I37" s="181"/>
      <c r="J37" s="181"/>
      <c r="K37" s="181"/>
    </row>
    <row r="38" spans="4:12" x14ac:dyDescent="0.25">
      <c r="D38" s="223"/>
      <c r="E38" s="223"/>
      <c r="F38" s="223"/>
      <c r="H38" s="2" t="s">
        <v>188</v>
      </c>
      <c r="I38" s="181"/>
      <c r="J38" s="181"/>
      <c r="K38" s="181"/>
    </row>
    <row r="39" spans="4:12" x14ac:dyDescent="0.25">
      <c r="D39" s="24" t="s">
        <v>189</v>
      </c>
      <c r="E39" s="25"/>
      <c r="F39" s="25"/>
      <c r="H39" s="2" t="s">
        <v>190</v>
      </c>
      <c r="I39" s="181"/>
      <c r="J39" s="181"/>
      <c r="K39" s="181"/>
    </row>
  </sheetData>
  <sheetProtection algorithmName="SHA-512" hashValue="NVKKan3vy9aCrZZJzXCu4toTlGqg2CLIV7jLlOsDRIChAZIH5URToagc8o/zie2IzRscRKFDcRBCwAl8oLBt2w==" saltValue="f0yEcoGEtrQxeSzjmXz07w==" spinCount="100000" sheet="1" scenarios="1"/>
  <mergeCells count="14">
    <mergeCell ref="B23:C23"/>
    <mergeCell ref="A12:A13"/>
    <mergeCell ref="B12:B13"/>
    <mergeCell ref="E12:E13"/>
    <mergeCell ref="F12:F13"/>
    <mergeCell ref="I37:K37"/>
    <mergeCell ref="I38:K38"/>
    <mergeCell ref="I39:K39"/>
    <mergeCell ref="E1:H1"/>
    <mergeCell ref="I2:K5"/>
    <mergeCell ref="E3:H3"/>
    <mergeCell ref="E4:H4"/>
    <mergeCell ref="D35:F35"/>
    <mergeCell ref="D38:F38"/>
  </mergeCells>
  <conditionalFormatting sqref="A14:E14 A16:E16 A18:E18">
    <cfRule type="expression" dxfId="18" priority="18" stopIfTrue="1">
      <formula>$L14=2</formula>
    </cfRule>
    <cfRule type="expression" dxfId="17" priority="19" stopIfTrue="1">
      <formula>AND($L14=1,$R14&lt;&gt;"")</formula>
    </cfRule>
  </conditionalFormatting>
  <conditionalFormatting sqref="A15:E15 A17:E17 A19:E19">
    <cfRule type="expression" dxfId="16" priority="16" stopIfTrue="1">
      <formula>$L14=2</formula>
    </cfRule>
    <cfRule type="expression" dxfId="15" priority="17" stopIfTrue="1">
      <formula>AND($L14=1,$R14&lt;&gt;"")</formula>
    </cfRule>
  </conditionalFormatting>
  <conditionalFormatting sqref="A20:E20">
    <cfRule type="expression" dxfId="14" priority="11" stopIfTrue="1">
      <formula>$L20=2</formula>
    </cfRule>
    <cfRule type="expression" dxfId="13" priority="12" stopIfTrue="1">
      <formula>AND($L20=1,$R20&lt;&gt;"")</formula>
    </cfRule>
  </conditionalFormatting>
  <conditionalFormatting sqref="A21:E21">
    <cfRule type="expression" dxfId="12" priority="9" stopIfTrue="1">
      <formula>$L20=2</formula>
    </cfRule>
    <cfRule type="expression" dxfId="11" priority="10" stopIfTrue="1">
      <formula>AND($L20=1,$R20&lt;&gt;"")</formula>
    </cfRule>
  </conditionalFormatting>
  <conditionalFormatting sqref="G12:G13">
    <cfRule type="expression" dxfId="10" priority="15" stopIfTrue="1">
      <formula>NOT(ISNUMBER(F$12))</formula>
    </cfRule>
  </conditionalFormatting>
  <conditionalFormatting sqref="G28:K28">
    <cfRule type="expression" dxfId="9" priority="2" stopIfTrue="1">
      <formula>OFFSET(G$59,0,-1)&gt;=1</formula>
    </cfRule>
  </conditionalFormatting>
  <conditionalFormatting sqref="G32:K32">
    <cfRule type="expression" dxfId="8" priority="1" stopIfTrue="1">
      <formula>OFFSET(G$59,0,-1)&gt;=1</formula>
    </cfRule>
  </conditionalFormatting>
  <conditionalFormatting sqref="G14:R14 G16:R16 G18:R18">
    <cfRule type="expression" dxfId="7" priority="14" stopIfTrue="1">
      <formula>G14&lt;&gt;0</formula>
    </cfRule>
  </conditionalFormatting>
  <conditionalFormatting sqref="G15:R15 G17:R17 G19:R19">
    <cfRule type="expression" dxfId="6" priority="13" stopIfTrue="1">
      <formula>AND(ISNUMBER($G14),$G14&lt;&gt;0)</formula>
    </cfRule>
  </conditionalFormatting>
  <conditionalFormatting sqref="G20:R20">
    <cfRule type="expression" dxfId="5" priority="8" stopIfTrue="1">
      <formula>G20&lt;&gt;0</formula>
    </cfRule>
  </conditionalFormatting>
  <conditionalFormatting sqref="G21:R21">
    <cfRule type="expression" dxfId="4" priority="7" stopIfTrue="1">
      <formula>AND(ISNUMBER($G20),$G20&lt;&gt;0)</formula>
    </cfRule>
  </conditionalFormatting>
  <conditionalFormatting sqref="G24:R24 G26:R26">
    <cfRule type="expression" dxfId="3" priority="3" stopIfTrue="1">
      <formula>G$27=0</formula>
    </cfRule>
  </conditionalFormatting>
  <conditionalFormatting sqref="H23:R23 G25:R25 G27:R27">
    <cfRule type="expression" dxfId="2" priority="6" stopIfTrue="1">
      <formula>G$27=0</formula>
    </cfRule>
  </conditionalFormatting>
  <conditionalFormatting sqref="H29:R29 H31:R31">
    <cfRule type="expression" dxfId="1" priority="5" stopIfTrue="1">
      <formula>OFFSET(H$32,0,-1)&gt;=1</formula>
    </cfRule>
  </conditionalFormatting>
  <conditionalFormatting sqref="L28:R28 H30:R30 L32:R32">
    <cfRule type="expression" dxfId="0" priority="4" stopIfTrue="1">
      <formula>OFFSET(H$32,0,-1)&gt;=1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Engenharia</cp:lastModifiedBy>
  <cp:lastPrinted>2024-11-08T18:57:59Z</cp:lastPrinted>
  <dcterms:created xsi:type="dcterms:W3CDTF">2015-06-05T18:19:34Z</dcterms:created>
  <dcterms:modified xsi:type="dcterms:W3CDTF">2025-01-13T11:40:54Z</dcterms:modified>
</cp:coreProperties>
</file>