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D.O.S.U_Projetos\Projeto_Teatro\"/>
    </mc:Choice>
  </mc:AlternateContent>
  <xr:revisionPtr revIDLastSave="0" documentId="13_ncr:1_{19DF7FC4-7382-4C73-A8F5-BE52CF2CA5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</sheets>
  <externalReferences>
    <externalReference r:id="rId3"/>
  </externalReferences>
  <definedNames>
    <definedName name="ACOMPANHAMENTO" hidden="1">IF(VALUE([1]MENU!$O$4)=2,"BM","PLE")</definedName>
    <definedName name="_xlnm.Print_Area" localSheetId="1">CRONOGRAMA!$A$1:$T$65</definedName>
    <definedName name="TIPOORCAMENTO" hidden="1">IF(VALUE([1]MENU!$O$3)=2,"Licitado","Proposto")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5" i="1" l="1"/>
  <c r="X195" i="1" s="1"/>
  <c r="W180" i="1"/>
  <c r="X180" i="1" s="1"/>
  <c r="O252" i="1"/>
  <c r="W147" i="1" l="1"/>
  <c r="T147" i="1"/>
  <c r="T151" i="1"/>
  <c r="W150" i="1"/>
  <c r="X150" i="1" s="1"/>
  <c r="W152" i="1"/>
  <c r="X152" i="1" s="1"/>
  <c r="W153" i="1"/>
  <c r="X153" i="1" s="1"/>
  <c r="W154" i="1"/>
  <c r="X154" i="1" s="1"/>
  <c r="T158" i="1"/>
  <c r="T149" i="1"/>
  <c r="T144" i="1"/>
  <c r="T143" i="1"/>
  <c r="T140" i="1"/>
  <c r="T133" i="1"/>
  <c r="T131" i="1"/>
  <c r="T129" i="1"/>
  <c r="T130" i="1"/>
  <c r="T168" i="1"/>
  <c r="T126" i="1"/>
  <c r="W171" i="1"/>
  <c r="X171" i="1" s="1"/>
  <c r="W168" i="1"/>
  <c r="W169" i="1"/>
  <c r="X169" i="1" s="1"/>
  <c r="F5" i="2"/>
  <c r="F4" i="2"/>
  <c r="K65" i="2"/>
  <c r="K64" i="2"/>
  <c r="K63" i="2"/>
  <c r="F64" i="2"/>
  <c r="F61" i="2"/>
  <c r="X147" i="1" l="1"/>
  <c r="X168" i="1"/>
  <c r="W235" i="1"/>
  <c r="X235" i="1" s="1"/>
  <c r="W234" i="1"/>
  <c r="X234" i="1" s="1"/>
  <c r="W233" i="1"/>
  <c r="X233" i="1" s="1"/>
  <c r="W231" i="1"/>
  <c r="X231" i="1" s="1"/>
  <c r="W230" i="1"/>
  <c r="X230" i="1" s="1"/>
  <c r="W229" i="1"/>
  <c r="X229" i="1" s="1"/>
  <c r="W228" i="1"/>
  <c r="X228" i="1" s="1"/>
  <c r="W227" i="1"/>
  <c r="X227" i="1" s="1"/>
  <c r="W226" i="1"/>
  <c r="X226" i="1" s="1"/>
  <c r="W225" i="1"/>
  <c r="X225" i="1" s="1"/>
  <c r="W224" i="1"/>
  <c r="X224" i="1" s="1"/>
  <c r="W223" i="1"/>
  <c r="X223" i="1" s="1"/>
  <c r="W222" i="1"/>
  <c r="X222" i="1" s="1"/>
  <c r="W220" i="1"/>
  <c r="X220" i="1" s="1"/>
  <c r="W219" i="1"/>
  <c r="X219" i="1" s="1"/>
  <c r="W218" i="1"/>
  <c r="X218" i="1" s="1"/>
  <c r="W217" i="1"/>
  <c r="X217" i="1" s="1"/>
  <c r="W216" i="1"/>
  <c r="X216" i="1" s="1"/>
  <c r="W215" i="1"/>
  <c r="X215" i="1" s="1"/>
  <c r="W214" i="1"/>
  <c r="X214" i="1" s="1"/>
  <c r="W213" i="1"/>
  <c r="X213" i="1" s="1"/>
  <c r="W212" i="1"/>
  <c r="X212" i="1" s="1"/>
  <c r="W211" i="1"/>
  <c r="X211" i="1" s="1"/>
  <c r="W210" i="1"/>
  <c r="X210" i="1" s="1"/>
  <c r="W209" i="1"/>
  <c r="X209" i="1" s="1"/>
  <c r="W208" i="1"/>
  <c r="X208" i="1" s="1"/>
  <c r="W207" i="1"/>
  <c r="X207" i="1" s="1"/>
  <c r="W205" i="1"/>
  <c r="X205" i="1" s="1"/>
  <c r="W204" i="1"/>
  <c r="X204" i="1" s="1"/>
  <c r="W203" i="1"/>
  <c r="X203" i="1" s="1"/>
  <c r="W202" i="1"/>
  <c r="X202" i="1" s="1"/>
  <c r="W201" i="1"/>
  <c r="X201" i="1" s="1"/>
  <c r="W200" i="1"/>
  <c r="X200" i="1" s="1"/>
  <c r="W199" i="1"/>
  <c r="X199" i="1" s="1"/>
  <c r="W196" i="1"/>
  <c r="X196" i="1" s="1"/>
  <c r="W194" i="1"/>
  <c r="X194" i="1" s="1"/>
  <c r="W193" i="1"/>
  <c r="X193" i="1" s="1"/>
  <c r="W192" i="1"/>
  <c r="X192" i="1" s="1"/>
  <c r="W191" i="1"/>
  <c r="X191" i="1" s="1"/>
  <c r="W190" i="1"/>
  <c r="X190" i="1" s="1"/>
  <c r="W189" i="1"/>
  <c r="X189" i="1" s="1"/>
  <c r="W188" i="1"/>
  <c r="X188" i="1" s="1"/>
  <c r="W187" i="1"/>
  <c r="X187" i="1" s="1"/>
  <c r="W186" i="1"/>
  <c r="X186" i="1" s="1"/>
  <c r="W185" i="1"/>
  <c r="X185" i="1" s="1"/>
  <c r="W184" i="1"/>
  <c r="X184" i="1" s="1"/>
  <c r="W183" i="1"/>
  <c r="X183" i="1" s="1"/>
  <c r="W182" i="1"/>
  <c r="X182" i="1" s="1"/>
  <c r="W181" i="1"/>
  <c r="X181" i="1" s="1"/>
  <c r="W179" i="1"/>
  <c r="X179" i="1" s="1"/>
  <c r="W177" i="1"/>
  <c r="X177" i="1" s="1"/>
  <c r="W176" i="1"/>
  <c r="X176" i="1" s="1"/>
  <c r="W175" i="1"/>
  <c r="X175" i="1" s="1"/>
  <c r="W174" i="1"/>
  <c r="X174" i="1" s="1"/>
  <c r="W172" i="1"/>
  <c r="X172" i="1" s="1"/>
  <c r="W170" i="1"/>
  <c r="X170" i="1" s="1"/>
  <c r="W167" i="1"/>
  <c r="X167" i="1" s="1"/>
  <c r="W166" i="1"/>
  <c r="X166" i="1" s="1"/>
  <c r="W164" i="1"/>
  <c r="X164" i="1" s="1"/>
  <c r="W163" i="1"/>
  <c r="X163" i="1" s="1"/>
  <c r="W162" i="1"/>
  <c r="X162" i="1" s="1"/>
  <c r="W160" i="1"/>
  <c r="X160" i="1" s="1"/>
  <c r="W159" i="1"/>
  <c r="X159" i="1" s="1"/>
  <c r="W158" i="1"/>
  <c r="X158" i="1" s="1"/>
  <c r="W157" i="1"/>
  <c r="X157" i="1" s="1"/>
  <c r="W156" i="1"/>
  <c r="X156" i="1" s="1"/>
  <c r="W155" i="1"/>
  <c r="X155" i="1" s="1"/>
  <c r="W151" i="1"/>
  <c r="X151" i="1" s="1"/>
  <c r="W149" i="1"/>
  <c r="X149" i="1" s="1"/>
  <c r="W148" i="1"/>
  <c r="X148" i="1" s="1"/>
  <c r="W146" i="1"/>
  <c r="X146" i="1" s="1"/>
  <c r="W144" i="1"/>
  <c r="X144" i="1" s="1"/>
  <c r="W143" i="1"/>
  <c r="X143" i="1" s="1"/>
  <c r="W142" i="1"/>
  <c r="X142" i="1" s="1"/>
  <c r="W141" i="1"/>
  <c r="X141" i="1" s="1"/>
  <c r="W140" i="1"/>
  <c r="X140" i="1" s="1"/>
  <c r="W139" i="1"/>
  <c r="X139" i="1" s="1"/>
  <c r="W137" i="1"/>
  <c r="X137" i="1" s="1"/>
  <c r="W136" i="1"/>
  <c r="X136" i="1" s="1"/>
  <c r="W135" i="1"/>
  <c r="X135" i="1" s="1"/>
  <c r="W134" i="1"/>
  <c r="X134" i="1" s="1"/>
  <c r="W133" i="1"/>
  <c r="X133" i="1" s="1"/>
  <c r="W132" i="1"/>
  <c r="X132" i="1" s="1"/>
  <c r="W131" i="1"/>
  <c r="X131" i="1" s="1"/>
  <c r="W130" i="1"/>
  <c r="X130" i="1" s="1"/>
  <c r="W129" i="1"/>
  <c r="X129" i="1" s="1"/>
  <c r="W127" i="1"/>
  <c r="X127" i="1" s="1"/>
  <c r="W126" i="1"/>
  <c r="X126" i="1" s="1"/>
  <c r="W123" i="1"/>
  <c r="X123" i="1" s="1"/>
  <c r="W122" i="1"/>
  <c r="X122" i="1" s="1"/>
  <c r="W121" i="1"/>
  <c r="X121" i="1" s="1"/>
  <c r="W120" i="1"/>
  <c r="X120" i="1" s="1"/>
  <c r="W119" i="1"/>
  <c r="X119" i="1" s="1"/>
  <c r="W118" i="1"/>
  <c r="X118" i="1" s="1"/>
  <c r="W117" i="1"/>
  <c r="X117" i="1" s="1"/>
  <c r="W116" i="1"/>
  <c r="X116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X109" i="1" s="1"/>
  <c r="W108" i="1"/>
  <c r="X108" i="1" s="1"/>
  <c r="W106" i="1"/>
  <c r="X106" i="1" s="1"/>
  <c r="W105" i="1"/>
  <c r="X105" i="1" s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7" i="1"/>
  <c r="X97" i="1" s="1"/>
  <c r="W96" i="1"/>
  <c r="X96" i="1" s="1"/>
  <c r="W95" i="1"/>
  <c r="X95" i="1" s="1"/>
  <c r="W94" i="1"/>
  <c r="X94" i="1" s="1"/>
  <c r="W93" i="1"/>
  <c r="X93" i="1" s="1"/>
  <c r="W92" i="1"/>
  <c r="X92" i="1" s="1"/>
  <c r="W91" i="1"/>
  <c r="X91" i="1" s="1"/>
  <c r="W90" i="1"/>
  <c r="X90" i="1" s="1"/>
  <c r="W88" i="1"/>
  <c r="X88" i="1" s="1"/>
  <c r="W87" i="1"/>
  <c r="X87" i="1" s="1"/>
  <c r="W86" i="1"/>
  <c r="X86" i="1" s="1"/>
  <c r="W85" i="1"/>
  <c r="X85" i="1" s="1"/>
  <c r="W84" i="1"/>
  <c r="X84" i="1" s="1"/>
  <c r="W83" i="1"/>
  <c r="X83" i="1" s="1"/>
  <c r="W82" i="1"/>
  <c r="X82" i="1" s="1"/>
  <c r="W81" i="1"/>
  <c r="X81" i="1" s="1"/>
  <c r="W80" i="1"/>
  <c r="X80" i="1" s="1"/>
  <c r="W78" i="1"/>
  <c r="X78" i="1" s="1"/>
  <c r="W77" i="1"/>
  <c r="X77" i="1" s="1"/>
  <c r="W76" i="1"/>
  <c r="X76" i="1" s="1"/>
  <c r="W75" i="1"/>
  <c r="X75" i="1" s="1"/>
  <c r="W74" i="1"/>
  <c r="X74" i="1" s="1"/>
  <c r="W73" i="1"/>
  <c r="X73" i="1" s="1"/>
  <c r="W72" i="1"/>
  <c r="X72" i="1" s="1"/>
  <c r="W71" i="1"/>
  <c r="X71" i="1" s="1"/>
  <c r="W70" i="1"/>
  <c r="X70" i="1" s="1"/>
  <c r="W69" i="1"/>
  <c r="X69" i="1" s="1"/>
  <c r="W68" i="1"/>
  <c r="X68" i="1" s="1"/>
  <c r="W67" i="1"/>
  <c r="X67" i="1" s="1"/>
  <c r="W66" i="1"/>
  <c r="X66" i="1" s="1"/>
  <c r="W65" i="1"/>
  <c r="X65" i="1" s="1"/>
  <c r="W64" i="1"/>
  <c r="X64" i="1" s="1"/>
  <c r="W63" i="1"/>
  <c r="X63" i="1" s="1"/>
  <c r="W61" i="1"/>
  <c r="X61" i="1" s="1"/>
  <c r="W60" i="1"/>
  <c r="X60" i="1" s="1"/>
  <c r="W59" i="1"/>
  <c r="X59" i="1" s="1"/>
  <c r="W58" i="1"/>
  <c r="X58" i="1" s="1"/>
  <c r="W57" i="1"/>
  <c r="X57" i="1" s="1"/>
  <c r="W56" i="1"/>
  <c r="X56" i="1" s="1"/>
  <c r="W54" i="1"/>
  <c r="X54" i="1" s="1"/>
  <c r="W53" i="1"/>
  <c r="X53" i="1" s="1"/>
  <c r="W51" i="1"/>
  <c r="X51" i="1" s="1"/>
  <c r="W50" i="1"/>
  <c r="X50" i="1" s="1"/>
  <c r="W49" i="1"/>
  <c r="X49" i="1" s="1"/>
  <c r="W48" i="1"/>
  <c r="X48" i="1" s="1"/>
  <c r="W47" i="1"/>
  <c r="X47" i="1" s="1"/>
  <c r="W46" i="1"/>
  <c r="X46" i="1" s="1"/>
  <c r="W44" i="1"/>
  <c r="X44" i="1" s="1"/>
  <c r="W43" i="1"/>
  <c r="X43" i="1" s="1"/>
  <c r="W42" i="1"/>
  <c r="X42" i="1" s="1"/>
  <c r="W41" i="1"/>
  <c r="X41" i="1" s="1"/>
  <c r="W40" i="1"/>
  <c r="X40" i="1" s="1"/>
  <c r="W39" i="1"/>
  <c r="X39" i="1" s="1"/>
  <c r="W37" i="1"/>
  <c r="X37" i="1" s="1"/>
  <c r="W36" i="1"/>
  <c r="X36" i="1" s="1"/>
  <c r="W35" i="1"/>
  <c r="X35" i="1" s="1"/>
  <c r="W33" i="1"/>
  <c r="X33" i="1" s="1"/>
  <c r="W32" i="1"/>
  <c r="X32" i="1" s="1"/>
  <c r="W31" i="1"/>
  <c r="X31" i="1" s="1"/>
  <c r="W29" i="1"/>
  <c r="X29" i="1" s="1"/>
  <c r="W28" i="1"/>
  <c r="X28" i="1" s="1"/>
  <c r="W27" i="1"/>
  <c r="X27" i="1" s="1"/>
  <c r="W26" i="1"/>
  <c r="X26" i="1" s="1"/>
  <c r="W25" i="1"/>
  <c r="X25" i="1" s="1"/>
  <c r="W24" i="1"/>
  <c r="X24" i="1" s="1"/>
  <c r="W22" i="1"/>
  <c r="X22" i="1" s="1"/>
  <c r="W21" i="1"/>
  <c r="X21" i="1" s="1"/>
  <c r="W20" i="1"/>
  <c r="X20" i="1" s="1"/>
  <c r="W19" i="1"/>
  <c r="X19" i="1" s="1"/>
  <c r="W18" i="1"/>
  <c r="X18" i="1" s="1"/>
  <c r="X79" i="1" l="1"/>
  <c r="G34" i="2" s="1"/>
  <c r="X89" i="1"/>
  <c r="G36" i="2" s="1"/>
  <c r="X107" i="1"/>
  <c r="G38" i="2" s="1"/>
  <c r="X161" i="1"/>
  <c r="X52" i="1"/>
  <c r="G28" i="2" s="1"/>
  <c r="X125" i="1"/>
  <c r="X17" i="1"/>
  <c r="G16" i="2" s="1"/>
  <c r="X38" i="1"/>
  <c r="G24" i="2" s="1"/>
  <c r="X55" i="1"/>
  <c r="G30" i="2" s="1"/>
  <c r="X221" i="1"/>
  <c r="G44" i="2" s="1"/>
  <c r="X165" i="1"/>
  <c r="X128" i="1"/>
  <c r="X178" i="1"/>
  <c r="X30" i="1"/>
  <c r="G20" i="2" s="1"/>
  <c r="X198" i="1"/>
  <c r="X232" i="1"/>
  <c r="G46" i="2" s="1"/>
  <c r="X23" i="1"/>
  <c r="G18" i="2" s="1"/>
  <c r="X45" i="1"/>
  <c r="G26" i="2" s="1"/>
  <c r="X34" i="1"/>
  <c r="G22" i="2" s="1"/>
  <c r="X62" i="1"/>
  <c r="G32" i="2" s="1"/>
  <c r="X173" i="1"/>
  <c r="X206" i="1"/>
  <c r="X145" i="1"/>
  <c r="X138" i="1"/>
  <c r="X197" i="1" l="1"/>
  <c r="G42" i="2" s="1"/>
  <c r="X124" i="1"/>
  <c r="X16" i="1" l="1"/>
  <c r="X15" i="1" s="1"/>
  <c r="G40" i="2"/>
  <c r="D49" i="2" l="1"/>
  <c r="G14" i="2"/>
  <c r="I49" i="2" l="1"/>
  <c r="I53" i="2" s="1"/>
  <c r="I58" i="2" s="1"/>
  <c r="T49" i="2"/>
  <c r="T14" i="2" s="1"/>
  <c r="K49" i="2"/>
  <c r="K14" i="2" s="1"/>
  <c r="L49" i="2"/>
  <c r="L14" i="2" s="1"/>
  <c r="J49" i="2"/>
  <c r="J14" i="2" s="1"/>
  <c r="S49" i="2"/>
  <c r="S14" i="2" s="1"/>
  <c r="M49" i="2"/>
  <c r="M14" i="2" s="1"/>
  <c r="Q49" i="2"/>
  <c r="Q14" i="2" s="1"/>
  <c r="R49" i="2"/>
  <c r="R14" i="2" s="1"/>
  <c r="N49" i="2"/>
  <c r="N14" i="2" s="1"/>
  <c r="P49" i="2"/>
  <c r="P14" i="2" s="1"/>
  <c r="O49" i="2"/>
  <c r="O14" i="2" s="1"/>
  <c r="P53" i="2" l="1"/>
  <c r="Q53" i="2"/>
  <c r="J53" i="2"/>
  <c r="R53" i="2"/>
  <c r="I14" i="2"/>
  <c r="I54" i="2"/>
  <c r="J54" i="2" s="1"/>
  <c r="K54" i="2" s="1"/>
  <c r="L54" i="2" s="1"/>
  <c r="M54" i="2" s="1"/>
  <c r="N54" i="2" s="1"/>
  <c r="O54" i="2" s="1"/>
  <c r="P54" i="2" s="1"/>
  <c r="Q54" i="2" s="1"/>
  <c r="R54" i="2" s="1"/>
  <c r="S54" i="2" s="1"/>
  <c r="T54" i="2" s="1"/>
  <c r="K53" i="2"/>
  <c r="N53" i="2"/>
  <c r="S53" i="2"/>
  <c r="O53" i="2"/>
  <c r="L53" i="2"/>
  <c r="T53" i="2"/>
  <c r="M53" i="2"/>
  <c r="W53" i="2" l="1"/>
  <c r="J58" i="2"/>
  <c r="K58" i="2" s="1"/>
  <c r="L58" i="2" s="1"/>
  <c r="M58" i="2" s="1"/>
  <c r="N58" i="2" s="1"/>
  <c r="O58" i="2" s="1"/>
  <c r="P58" i="2" s="1"/>
  <c r="Q58" i="2" s="1"/>
  <c r="R58" i="2" s="1"/>
  <c r="S58" i="2" s="1"/>
  <c r="T58" i="2" s="1"/>
  <c r="W58" i="2" s="1"/>
</calcChain>
</file>

<file path=xl/sharedStrings.xml><?xml version="1.0" encoding="utf-8"?>
<sst xmlns="http://schemas.openxmlformats.org/spreadsheetml/2006/main" count="3616" uniqueCount="829">
  <si>
    <t>PO - PLANILHA ORÇAMENTÁRIA</t>
  </si>
  <si>
    <t>LOTE</t>
  </si>
  <si>
    <t>Meta</t>
  </si>
  <si>
    <t>Nível 2</t>
  </si>
  <si>
    <t>Nível 3</t>
  </si>
  <si>
    <t>Nível 4</t>
  </si>
  <si>
    <t>Serviço</t>
  </si>
  <si>
    <t>Nmax</t>
  </si>
  <si>
    <t>BDI 1</t>
  </si>
  <si>
    <t>BDI 2</t>
  </si>
  <si>
    <t>BDI 3</t>
  </si>
  <si>
    <t>REFORMA ANFITEATRO CECÍLIA BILAN</t>
  </si>
  <si>
    <t>Arredondamento</t>
  </si>
  <si>
    <t>LOCALIDADE SINAPI</t>
  </si>
  <si>
    <t>DATA BASE</t>
  </si>
  <si>
    <t>Quantidade</t>
  </si>
  <si>
    <t>QUANTIDADES: ACOMP. POR BM</t>
  </si>
  <si>
    <t>PREÇO UNITÁRIO LICITADO</t>
  </si>
  <si>
    <t>'[Referência 05-2023.xls]Banco'!$a5:$a$65536</t>
  </si>
  <si>
    <t>FILTRO</t>
  </si>
  <si>
    <t>CURITIBA</t>
  </si>
  <si>
    <t>26,29%</t>
  </si>
  <si>
    <t>RECURSO</t>
  </si>
  <si>
    <t>SGL RECURSO</t>
  </si>
  <si>
    <t>Custo Unitáro</t>
  </si>
  <si>
    <t>'[Referência 05-2023.xls]Banco'!$d$3</t>
  </si>
  <si>
    <t>BDI</t>
  </si>
  <si>
    <t>ERRO GERAL</t>
  </si>
  <si>
    <t>Preço Unitário</t>
  </si>
  <si>
    <t>OK</t>
  </si>
  <si>
    <t>Preço Total</t>
  </si>
  <si>
    <t>Valores não Arredondados</t>
  </si>
  <si>
    <t>↓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</si>
  <si>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</si>
  <si>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</si>
  <si>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</si>
  <si>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</si>
  <si>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</si>
  <si>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</si>
  <si>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</si>
  <si>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</si>
  <si>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</si>
  <si>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</si>
  <si>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</si>
  <si>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Nível</t>
  </si>
  <si>
    <t>Nível Corrigido</t>
  </si>
  <si>
    <t>Item</t>
  </si>
  <si>
    <t>Fonte</t>
  </si>
  <si>
    <t>Código</t>
  </si>
  <si>
    <t>Descrição</t>
  </si>
  <si>
    <t>Unidade</t>
  </si>
  <si>
    <t>Custo Unitário (sem BDI) (R$)</t>
  </si>
  <si>
    <t>BDI
(%)</t>
  </si>
  <si>
    <t>Preço Unitário (com BDI) (R$)</t>
  </si>
  <si>
    <t>Preço Total
(R$)</t>
  </si>
  <si>
    <t>Contrapartida (R$)</t>
  </si>
  <si>
    <t>Outros (R$)</t>
  </si>
  <si>
    <t>Erro de Dados</t>
  </si>
  <si>
    <t>Lista Crono</t>
  </si>
  <si>
    <t>Concatenação Fonte-Código</t>
  </si>
  <si>
    <t>BancoDesloc</t>
  </si>
  <si>
    <t>Custo Unitário Referência (R$)</t>
  </si>
  <si>
    <t>Valor BDI</t>
  </si>
  <si>
    <t>Preço Total
Licit. (R$)</t>
  </si>
  <si>
    <t>Preço Unitário Edital (R$)</t>
  </si>
  <si>
    <t>S</t>
  </si>
  <si>
    <t/>
  </si>
  <si>
    <t>-</t>
  </si>
  <si>
    <t>SINAPI</t>
  </si>
  <si>
    <t>(Sem Código)</t>
  </si>
  <si>
    <t>RA</t>
  </si>
  <si>
    <t>L</t>
  </si>
  <si>
    <t>F</t>
  </si>
  <si>
    <t>1.</t>
  </si>
  <si>
    <t>REFORMA TEATRO MUNICIPAL</t>
  </si>
  <si>
    <t>1.1.</t>
  </si>
  <si>
    <t>SERVIÇOS PRELIMINARES</t>
  </si>
  <si>
    <t>1.1.0.1.</t>
  </si>
  <si>
    <t>97624</t>
  </si>
  <si>
    <t>DEMOLIÇÃO DE ALVENARIA DE TIJOLO MACIÇO, DE FORMA MANUAL, SEM REAPROVEITAMENTO. AF_12/2017</t>
  </si>
  <si>
    <t>M3</t>
  </si>
  <si>
    <t>SINAPI 97624</t>
  </si>
  <si>
    <t>1.1.0.2.</t>
  </si>
  <si>
    <t>97645</t>
  </si>
  <si>
    <t>REMOÇÃO DE JANELAS, DE FORMA MANUAL, SEM REAPROVEITAMENTO. AF_12/2017</t>
  </si>
  <si>
    <t>M2</t>
  </si>
  <si>
    <t>SINAPI 97645</t>
  </si>
  <si>
    <t>1.1.0.3.</t>
  </si>
  <si>
    <t>97644</t>
  </si>
  <si>
    <t>REMOÇÃO DE PORTAS, DE FORMA MANUAL, SEM REAPROVEITAMENTO. AF_12/2017</t>
  </si>
  <si>
    <t>SINAPI 97644</t>
  </si>
  <si>
    <t>1.1.0.4.</t>
  </si>
  <si>
    <t>97629</t>
  </si>
  <si>
    <t>DEMOLIÇÃO DE PISO, DE FORMA MECANIZADA COM MARTELETE, SEM REAPROVEITAMENTO. AF_12/2017</t>
  </si>
  <si>
    <t>SINAPI 97629</t>
  </si>
  <si>
    <t>1.1.0.5.</t>
  </si>
  <si>
    <t>93382</t>
  </si>
  <si>
    <t>REATERRO MANUAL DE VALAS COM COMPACTAÇÃO MECANIZADA. AF_04/2016</t>
  </si>
  <si>
    <t>SINAPI 93382</t>
  </si>
  <si>
    <t>1.2.</t>
  </si>
  <si>
    <t>PISOS</t>
  </si>
  <si>
    <t>1.2.0.1.</t>
  </si>
  <si>
    <t>Composição</t>
  </si>
  <si>
    <t>AUX 05</t>
  </si>
  <si>
    <t>RETIRADA DE PISO VINILICO EXISTENTE E PREPARAÇÃO DE CONTRAPISO COM ARGAMASSA AUTONIVELANTE ESPESSURA DE 3MM COM APLICAÇÃO DE PRIMER</t>
  </si>
  <si>
    <t>Composição AUX 05</t>
  </si>
  <si>
    <t>1.2.0.2.</t>
  </si>
  <si>
    <t>101747</t>
  </si>
  <si>
    <t>PISO EM CONCRETO 20 MPA PREPARO MECÂNICO, ESPESSURA 7CM. AF_09/2020</t>
  </si>
  <si>
    <t>SINAPI 101747</t>
  </si>
  <si>
    <t>1.2.0.3.</t>
  </si>
  <si>
    <t>104597</t>
  </si>
  <si>
    <t>REVESTIMENTO CERÂMICO PARA PISO COM PLACAS TIPO PORCELANATO URBAN CONCRETO ACETINADO USO 5 PORCELANATO RET877X877X10 cm OU SUPERIOR, APLICADA EM AMBIENTES DE ÁREA ENTRE 5 M² E 10 M². AF_02/2023_PE</t>
  </si>
  <si>
    <t>SINAPI 104597</t>
  </si>
  <si>
    <t>1.2.0.4.</t>
  </si>
  <si>
    <t>104619</t>
  </si>
  <si>
    <t>RODAPÉ CERÂMICO DE 7CM DE ALTURA COM PLACAS TIPO ESMALTADA EXTRA DE DIMENSÕES 80X80CM. AF_02/2023</t>
  </si>
  <si>
    <t>M</t>
  </si>
  <si>
    <t>SINAPI 104619</t>
  </si>
  <si>
    <t>1.2.0.5.</t>
  </si>
  <si>
    <t>101727</t>
  </si>
  <si>
    <t>PISO VINÍLICO SEMI-FLEXÍVEL EM PLACAS, PADRÃO LISO, ESPESSURA 3,2 MM, FIXADO COM COLA. BELGOTEX LINHA ROCKY REF. KBW 8631 COR DALI RÉGUAS 121,92X17,78 cm OU SUPERIOR - INCLUSO RODAPÉ PVC 10CM - FORNECIMENTO E INSTALAÇÃO</t>
  </si>
  <si>
    <t>SINAPI 101727</t>
  </si>
  <si>
    <t>1.2.0.6.</t>
  </si>
  <si>
    <t>SINAPI-I</t>
  </si>
  <si>
    <t>4806</t>
  </si>
  <si>
    <t xml:space="preserve">CANTONEIRA ANTIDERRAPANTE PARA DEGRAUS PISO VINILICO EM ALUMÍNIO COR CHAMPANHE - INCLUSIVE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</si>
  <si>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</si>
  <si>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>SINAPI-I 4806</t>
  </si>
  <si>
    <t>1.3.</t>
  </si>
  <si>
    <t>PAREDES</t>
  </si>
  <si>
    <t>1.3.0.1.</t>
  </si>
  <si>
    <t>103350</t>
  </si>
  <si>
    <t>ALVENARIA DE VEDAÇÃO DE BLOCOS CERÂMICOS APARENTE DE 10X10X20 CM (ESPESSURA 10 CM) E ARGAMASSA DE ASSENTAMENTO COM PREPARO EM BETONEIRA. AF_12/2021</t>
  </si>
  <si>
    <t>SINAPI 103350</t>
  </si>
  <si>
    <t>1.3.0.2.</t>
  </si>
  <si>
    <t>87879</t>
  </si>
  <si>
    <t>CHAPISCO APLICADO EM ALVENARIAS E ESTRUTURAS DE CONCRETO INTERNAS, COM COLHER DE PEDREIRO.  ARGAMASSA TRAÇO 1:3 COM PREPARO EM BETONEIRA 400L. AF_10/2022</t>
  </si>
  <si>
    <t>SINAPI 87879</t>
  </si>
  <si>
    <t>1.3.0.3.</t>
  </si>
  <si>
    <t>89173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</si>
  <si>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</si>
  <si>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SINAPI 89173</t>
  </si>
  <si>
    <t>1.4.</t>
  </si>
  <si>
    <t>PAINÉIS E DIVISÓRIAS</t>
  </si>
  <si>
    <t>1.4.0.1.</t>
  </si>
  <si>
    <t>102253</t>
  </si>
  <si>
    <t>DIVISORIA SANITÁRIA, TIPO CABINE, EM GRANITO CINZA POLIDO, ESP = 3CM, ASSENTADO COM ARGAMASSA COLANTE AC III-E, EXCLUSIVE FERRAGENS. AF_01/2021</t>
  </si>
  <si>
    <t>SINAPI 102253</t>
  </si>
  <si>
    <t>1.4.0.2.</t>
  </si>
  <si>
    <t>96361</t>
  </si>
  <si>
    <t>PAREDE COM PLACAS DE GESSO ACARTONADO (DRYWALL), PARA USO INTERNO, COM DUAS FACES SIMPLES E ESTRUTURA METÁLICA COM GUIAS DUPLAS, COM VÃOS. AF_06/2017_PS</t>
  </si>
  <si>
    <t>SINAPI 96361</t>
  </si>
  <si>
    <t>1.4.0.3.</t>
  </si>
  <si>
    <t>Cotação</t>
  </si>
  <si>
    <t>AUX15</t>
  </si>
  <si>
    <t>Cotação AUX15</t>
  </si>
  <si>
    <t>1.5.</t>
  </si>
  <si>
    <t>PINTURA EXTERNA (inclusive salas)</t>
  </si>
  <si>
    <t>1.5.0.1.</t>
  </si>
  <si>
    <t>102488</t>
  </si>
  <si>
    <t>PREPARO DE SUPERFÍCIE PARA PINTURA - LIXAMENTO COM LIXA FINA E LIMPEZA COM JATO DE ALTA PRESSÃO. AF_05/2021</t>
  </si>
  <si>
    <t>SINAPI 102488</t>
  </si>
  <si>
    <t>1.5.0.2.</t>
  </si>
  <si>
    <t>98554</t>
  </si>
  <si>
    <t>IMPERMEABILIZAÇÃO DE SUPERFÍCIE COM MEMBRANA À BASE DE RESINA ACRÍLICA, 3 DEMÃOS. AF_06/2018</t>
  </si>
  <si>
    <t>SINAPI 98554</t>
  </si>
  <si>
    <t>1.5.0.3.</t>
  </si>
  <si>
    <t>87547</t>
  </si>
  <si>
    <t>MASSA ÚNICA, PARA RECEBIMENTO DE PINTURA, EM ARGAMASSA TRAÇO 1:2:8, PREPARO MECÂNICO COM BETONEIRA 400L, APLICADA MANUALMENTE EM FACES INTERNAS DE PAREDES, ESPESSURA DE 10MM, COM EXECUÇÃO DE TALISCAS. AF_06/2014</t>
  </si>
  <si>
    <t>SINAPI 87547</t>
  </si>
  <si>
    <t>1.5.0.4.</t>
  </si>
  <si>
    <t>88495</t>
  </si>
  <si>
    <t>EMASSAMENTO COM MASSA LÁTEX, APLICAÇÃO EM PAREDE, UMA DEMÃO, LIXAMENTO MANUAL. AF_04/2023</t>
  </si>
  <si>
    <t>SINAPI 88495</t>
  </si>
  <si>
    <t>1.5.0.5.</t>
  </si>
  <si>
    <t>88485</t>
  </si>
  <si>
    <t>FUNDO SELADOR ACRÍLICO, APLICAÇÃO MANUAL EM PAREDE, UMA DEMÃO. AF_04/2023</t>
  </si>
  <si>
    <t>SINAPI 88485</t>
  </si>
  <si>
    <t>1.5.0.6.</t>
  </si>
  <si>
    <t>88489</t>
  </si>
  <si>
    <t>PINTURA LÁTEX ACRÍLICA PREMIUM, APLICAÇÃO MANUAL EM PAREDES, DUAS DEMÃOS. AF_04/2023</t>
  </si>
  <si>
    <t>SINAPI 88489</t>
  </si>
  <si>
    <t>1.6.</t>
  </si>
  <si>
    <t>PINTURA INTERNA</t>
  </si>
  <si>
    <t>1.6.0.1.</t>
  </si>
  <si>
    <t>PREPARO DE SUPERFÍCIE PARA PINTURA - LIXAMENTO COM LIXA FINA, E LIMPEZA PARA REMOÇÃO DE GRAXA E POEIRA. AF_05/2021</t>
  </si>
  <si>
    <t>1.6.0.2.</t>
  </si>
  <si>
    <t>1.6.0.3.</t>
  </si>
  <si>
    <t>1.6.0.4.</t>
  </si>
  <si>
    <t>1.6.0.5.</t>
  </si>
  <si>
    <t>1.6.0.6.</t>
  </si>
  <si>
    <t>1.7.</t>
  </si>
  <si>
    <t>LIMPEZA E IMPERMEABILIZAÇÃO DE CALHAS DE CONCRETO</t>
  </si>
  <si>
    <t>1.7.0.1.</t>
  </si>
  <si>
    <t>PREPARO DO PISO CIMENTADO PARA PINTURA - LIXAMENTO E LIMPEZA. AF_05/2021</t>
  </si>
  <si>
    <t>1.7.0.2.</t>
  </si>
  <si>
    <t>98555</t>
  </si>
  <si>
    <t>IMPERMEABILIZAÇÃO DE SUPERFÍCIE COM ARGAMASSA POLIMÉRICA / MEMBRANA ACRÍLICA, 3 DEMÃOS. AF_06/2018</t>
  </si>
  <si>
    <t>SINAPI 98555</t>
  </si>
  <si>
    <t>1.8.</t>
  </si>
  <si>
    <t>TETO DO CORREDOR E FORRO DE MADEIRA</t>
  </si>
  <si>
    <t>1.8.0.1.</t>
  </si>
  <si>
    <t>1.8.0.2.</t>
  </si>
  <si>
    <t>96133</t>
  </si>
  <si>
    <t>APLICAÇÃO MANUAL DE MASSA ACRÍLICA EM SUPERFÍCIES EXTERNAS DE SACADA DE EDIFÍCIOS DE MÚLTIPLOS PAVIMENTOS, DUAS DEMÃOS. AF_05/2017</t>
  </si>
  <si>
    <t>SINAPI 96133</t>
  </si>
  <si>
    <t>1.8.0.3.</t>
  </si>
  <si>
    <t>88488</t>
  </si>
  <si>
    <t>PINTURA LÁTEX ACRÍLICA PREMIUM, APLICAÇÃO MANUAL EM TETO, DUAS DEMÃOS. AF_04/2023</t>
  </si>
  <si>
    <t>SINAPI 88488</t>
  </si>
  <si>
    <t>1.8.0.4.</t>
  </si>
  <si>
    <t>97642</t>
  </si>
  <si>
    <t>REMOÇÃO DE TRAMA METÁLICA OU DE MADEIRA PARA FORRO, DE FORMA MANUAL, SEM REAPROVEITAMENTO. AF_12/2017</t>
  </si>
  <si>
    <t>SINAPI 97642</t>
  </si>
  <si>
    <t>1.8.0.5.</t>
  </si>
  <si>
    <t>AUX 13</t>
  </si>
  <si>
    <t xml:space="preserve">FORRO DE MADEIRA DE PRIMEIRA, EQUIVALENTE A EXISTENTE, ENCAIXE MACHO/FEMEA COM FRISO, INCLUSIVE ENCAIXE E FIXAÇÃO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</si>
  <si>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AUX 13</t>
  </si>
  <si>
    <t>1.8.0.6.</t>
  </si>
  <si>
    <t>102214</t>
  </si>
  <si>
    <t>PINTURA VERNIZ (INCOLOR) ALQUÍDICO EM MADEIRA, USO INTERNO, 2 DEMÃOS. AF_01/2021</t>
  </si>
  <si>
    <t>SINAPI 102214</t>
  </si>
  <si>
    <t>1.9.</t>
  </si>
  <si>
    <t>ESQUADRIAS E ACESSÓRIOS</t>
  </si>
  <si>
    <t>1.9.0.1.</t>
  </si>
  <si>
    <t>90789</t>
  </si>
  <si>
    <t>KIT DE PORTA-PRONTA DE MADEIRA EM ACABAMENTO MELAMÍNICO CINZA, FOLHA LEVE OU MÉDIA, 70X210CM, EXCLUSIVE FECHADURA, FIXAÇÃO COM PREENCHIMENTO PARCIAL DE ESPUMA EXPANSIVA - FORNECIMENTO E INSTALAÇÃO. AF_12/2019</t>
  </si>
  <si>
    <t>UN</t>
  </si>
  <si>
    <t>SINAPI 90789</t>
  </si>
  <si>
    <t>1.9.0.2.</t>
  </si>
  <si>
    <t>90790</t>
  </si>
  <si>
    <t>KIT DE PORTA-PRONTA DE MADEIRA EM ACABAMENTO MELAMÍNICO CINZA, FOLHA LEVE OU MÉDIA, 80X210CM, EXCLUSIVE FECHADURA, FIXAÇÃO COM PREENCHIMENTO PARCIAL DE ESPUMA EXPANSIVA - FORNECIMENTO E INSTALAÇÃO. AF_12/2019</t>
  </si>
  <si>
    <t>SINAPI 90790</t>
  </si>
  <si>
    <t>1.9.0.3.</t>
  </si>
  <si>
    <t>FECHADURA DE EMBUTIR COM CILINDRO, EXTERNA, COMPLETA, ACABAMENTO PADRÃO MÉDIO, INCLUSO EXECUÇÃO DE FURO - FORNECIMENTO E INSTALAÇÃO. AF_12/2019</t>
  </si>
  <si>
    <t>SINAPI 90830</t>
  </si>
  <si>
    <t>1.9.0.4.</t>
  </si>
  <si>
    <t>91341</t>
  </si>
  <si>
    <t>PORTA EM ALUMÍNIO BRANCO DE ABRIR TIPO VENEZIANA COM GUARNIÇÃO, FIXAÇÃO COM PARAFUSOS - FORNECIMENTO E INSTALAÇÃO. AF_12/2019</t>
  </si>
  <si>
    <t>SINAPI 91341</t>
  </si>
  <si>
    <t>1.9.0.5.</t>
  </si>
  <si>
    <t>90831</t>
  </si>
  <si>
    <t>FECHADURA DE EMBUTIR PARA PORTA DE BANHEIRO, COMPLETA, ACABAMENTO PADRÃO MÉDIO, INCLUSO EXECUÇÃO DE FURO - FORNECIMENTO E INSTALAÇÃO. AF_12/2019</t>
  </si>
  <si>
    <t>SINAPI 90831</t>
  </si>
  <si>
    <t>1.9.0.6.</t>
  </si>
  <si>
    <t>102185</t>
  </si>
  <si>
    <t>PORTA DE ABRIR COM MOLA HIDRÁULICA, EM VIDRO TEMPERADO FUMÊ, 2 FOLHAS, 80 + 120 X 210 CM, ESPESSURA DD 10MM, INCLUSIVE ACESSÓRIOS. AF_01/2021</t>
  </si>
  <si>
    <t>SINAPI 102185</t>
  </si>
  <si>
    <t>1.9.0.7.</t>
  </si>
  <si>
    <t>AUX 06</t>
  </si>
  <si>
    <t>PORTA DE CORRER DE 340X245 CM, EM VIDRO TEMPERADO FUMÊ, 2 FIXAS E 2 CORRER, ESPESSURA DD 10MM, INCLUSIVE ACESSÓRIOS, COM PUXADOR DE 60 cm. AF_01/2021</t>
  </si>
  <si>
    <t>Composição AUX 06</t>
  </si>
  <si>
    <t>1.9.0.8.</t>
  </si>
  <si>
    <t>AUX 14</t>
  </si>
  <si>
    <t xml:space="preserve">PORTÃO DE CORRER EM GRADIL DE ALUMÍNIO TUBO 76X38mm NA VERTICAL, ACABAMENTO PRETO, COM TRILHOS E ROLDANAS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</si>
  <si>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AUX 14</t>
  </si>
  <si>
    <t>1.9.0.9.</t>
  </si>
  <si>
    <t>102180</t>
  </si>
  <si>
    <t>INSTALAÇÃO DE VIDRO TEMPERADO FUMÊ, FIXO, E = 8 MM, ENCAIXADO EM PERFIL U. AF_01/2021_PS</t>
  </si>
  <si>
    <t>SINAPI 102180</t>
  </si>
  <si>
    <t>1.9.0.10.</t>
  </si>
  <si>
    <t>AUX 08</t>
  </si>
  <si>
    <t>JANELA CORRER 2 FOLHAS, EM VIDRO TEMPERADO FUMÊ, ESPESSURA DE 8MM, INCLUSIVE ACESSÓRIOS. AF_01/2021</t>
  </si>
  <si>
    <t>Composição AUX 08</t>
  </si>
  <si>
    <t>1.9.0.11.</t>
  </si>
  <si>
    <t>AUX 10</t>
  </si>
  <si>
    <t>JANELA DE CORRER 4 FOLHAS, EM VIDRO TEMPERADO FUMÊ, ESPESSURA DE 8MM, INCLUSIVE ACESSÓRIOS. AF_01/2021</t>
  </si>
  <si>
    <t>Composição AUX 10</t>
  </si>
  <si>
    <t>1.9.0.12.</t>
  </si>
  <si>
    <t>91338</t>
  </si>
  <si>
    <t>PORTA DE ALUMÍNIO DE ABRIR COM LAMBRI LISO DUPLO e=10MM, COM GUARNIÇÃO, FIXAÇÃO COM PARAFUSOS - FORNECIMENTO E INSTALAÇÃO. AF_12/2019</t>
  </si>
  <si>
    <t>SINAPI 91338</t>
  </si>
  <si>
    <t>1.9.0.13.</t>
  </si>
  <si>
    <t>39615</t>
  </si>
  <si>
    <t xml:space="preserve">BARRA ANTIPANICO SIMPLES, CEGA EM LADO OPOSTO, COR CINZA - INCLUSIVE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</si>
  <si>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</si>
  <si>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SINAPI-I 39615</t>
  </si>
  <si>
    <t>1.9.0.14.</t>
  </si>
  <si>
    <t>101965</t>
  </si>
  <si>
    <t>PEITORIL LINEAR EM GRANITO OU MÁRMORE, L = 15CM, COMPRIMENTO DE ATÉ 2M, ASSENTADO COM ARGAMASSA 1:6 COM ADITIVO. AF_11/2020</t>
  </si>
  <si>
    <t>SINAPI 101965</t>
  </si>
  <si>
    <t>1.9.0.15.</t>
  </si>
  <si>
    <t>98689</t>
  </si>
  <si>
    <t>SOLEIRA EM GRANITO SEM POLIMENTO, LARGURA 15 CM, ESPESSURA 2,0 CM. AF_09/2020</t>
  </si>
  <si>
    <t>SINAPI 98689</t>
  </si>
  <si>
    <t>1.9.0.16.</t>
  </si>
  <si>
    <t>AUX 11</t>
  </si>
  <si>
    <t>EXECUÇÃO DE REQUADRO E MOLDURA EM ABERTURAS DE PAREDES DE TIJOLO A VISTA, PADRÃO EXISTENTE, EM ARGAMASSA TRAÇO 1:2:8, PREPARO EM BETONEIRA</t>
  </si>
  <si>
    <t>Composição AUX 11</t>
  </si>
  <si>
    <t>1.10.</t>
  </si>
  <si>
    <t>LOUÇAS, VÁLVULAS E METAIS</t>
  </si>
  <si>
    <t>1.10.0.1.</t>
  </si>
  <si>
    <t>100878</t>
  </si>
  <si>
    <t>VASO SANITÁRIO SIFONADO COM CAIXA ACOPLADA, SIFÃO OCULTO (CARENADO), LOUÇA BRANCA - PADRÃO ALTO - FORNECIMENTO E INSTALAÇÃO. AF_01/2020</t>
  </si>
  <si>
    <t>SINAPI 100878</t>
  </si>
  <si>
    <t>1.10.0.2.</t>
  </si>
  <si>
    <t>86887</t>
  </si>
  <si>
    <t>ENGATE FLEXÍVEL EM INOX, 1/2  X 40CM - FORNECIMENTO E INSTALAÇÃO. AF_01/2020</t>
  </si>
  <si>
    <t>SINAPI 86887</t>
  </si>
  <si>
    <t>1.10.0.3.</t>
  </si>
  <si>
    <t>100849</t>
  </si>
  <si>
    <t>ASSENTO SANITÁRIO CONVENCIONAL - FORNECIMENTO E INSTALACAO. AF_01/2020</t>
  </si>
  <si>
    <t>SINAPI 100849</t>
  </si>
  <si>
    <t>1.10.0.4.</t>
  </si>
  <si>
    <t>86895</t>
  </si>
  <si>
    <t>BANCADA DE GRANITO CINZA POLIDO, DE 0,50 X 0,60 M, PARA LAVATÓRIO - FORNECIMENTO E INSTALAÇÃO. AF_01/2020</t>
  </si>
  <si>
    <t>SINAPI 86895</t>
  </si>
  <si>
    <t>1.10.0.5.</t>
  </si>
  <si>
    <t>AUX 12</t>
  </si>
  <si>
    <t>BANCADA DE GRANITO CINZA POLIDO, DE 0,50 X 2,30 M, PARA LAVATÓRIO, COM RODOPIA 10CM - FORNECIMENTO E INSTALAÇÃO. AF_01/2020</t>
  </si>
  <si>
    <t>Composição AUX 12</t>
  </si>
  <si>
    <t>1.10.0.6.</t>
  </si>
  <si>
    <t>86877</t>
  </si>
  <si>
    <t>VÁLVULA EM METAL CROMADO 1.1/2 X 1.1/2 PARA TANQUE OU LAVATÓRIO, COM OU SEM LADRÃO - FORNECIMENTO E INSTALAÇÃO. AF_01/2020</t>
  </si>
  <si>
    <t>SINAPI 86877</t>
  </si>
  <si>
    <t>1.10.0.7.</t>
  </si>
  <si>
    <t>86883</t>
  </si>
  <si>
    <t>SIFÃO DO TIPO FLEXÍVEL EM PVC 1  X 1.1/2  - FORNECIMENTO E INSTALAÇÃO. AF_01/2020</t>
  </si>
  <si>
    <t>SINAPI 86883</t>
  </si>
  <si>
    <t>1.10.0.8.</t>
  </si>
  <si>
    <t>AUX 09</t>
  </si>
  <si>
    <t>Composição AUX 09</t>
  </si>
  <si>
    <t>1.10.0.9.</t>
  </si>
  <si>
    <t>100866</t>
  </si>
  <si>
    <t>BARRA DE APOIO RETA, EM ACO INOX POLIDO, COMPRIMENTO 60CM, DIÂMETRO 1.1/4" FIXADA NA PAREDE - FORNECIMENTO E INSTALAÇÃO. AF_01/2020</t>
  </si>
  <si>
    <t>SINAPI 100866</t>
  </si>
  <si>
    <t>1.11.</t>
  </si>
  <si>
    <t>MURETA E VIGAS DE CONTENÇÃO DAS RAMPAS E CALÇADAS INTERNAS</t>
  </si>
  <si>
    <t>1.11.0.1.</t>
  </si>
  <si>
    <t>101173</t>
  </si>
  <si>
    <t>ESTACA BROCA DE CONCRETO, DIÂMETRO DE 20CM, ESCAVAÇÃO MANUAL COM TRADO CONCHA, COM ARMADURA DE ARRANQUE. AF_05/2020</t>
  </si>
  <si>
    <t>SINAPI 101173</t>
  </si>
  <si>
    <t>1.11.0.2.</t>
  </si>
  <si>
    <t>103332</t>
  </si>
  <si>
    <t>ALVENARIA DE VEDAÇÃO DE BLOCOS CERÂMICOS FURADOS NA HORIZONTAL DE 9X14X19 CM (ESPESSURA 9 CM) E ARGAMASSA DE ASSENTAMENTO COM PREPARO EM BETONEIRA. AF_12/2021</t>
  </si>
  <si>
    <t>SINAPI 103332</t>
  </si>
  <si>
    <t>1.11.0.3.</t>
  </si>
  <si>
    <t>92413</t>
  </si>
  <si>
    <t>MONTAGEM E DESMONTAGEM DE FÔRMA DE PILARES RETANGULARES E ESTRUTURAS SIMILARES, PÉ-DIREITO SIMPLES, EM MADEIRA SERRADA, 4 UTILIZAÇÕES. AF_09/2020</t>
  </si>
  <si>
    <t>SINAPI 92413</t>
  </si>
  <si>
    <t>1.11.0.4.</t>
  </si>
  <si>
    <t>96539</t>
  </si>
  <si>
    <t>FABRICAÇÃO, MONTAGEM E DESMONTAGEM DE FÔRMA PARA VIGA BALDRAME, EM CHAPA DE MADEIRA COMPENSADA RESINADA, E=17 MM, 2 UTILIZAÇÕES. AF_06/2017</t>
  </si>
  <si>
    <t>SINAPI 96539</t>
  </si>
  <si>
    <t>1.11.0.5.</t>
  </si>
  <si>
    <t>96536</t>
  </si>
  <si>
    <t>FABRICAÇÃO, MONTAGEM E DESMONTAGEM DE FÔRMA PARA VIGA BALDRAME, EM MADEIRA SERRADA, E=25 MM, 4 UTILIZAÇÕES. AF_06/2017</t>
  </si>
  <si>
    <t>SINAPI 96536</t>
  </si>
  <si>
    <t>1.11.0.6.</t>
  </si>
  <si>
    <t>92799</t>
  </si>
  <si>
    <t>CORTE E DOBRA DE AÇO CA-60, DIÂMETRO DE 4,2 MM. AF_06/2022</t>
  </si>
  <si>
    <t>KG</t>
  </si>
  <si>
    <t>SINAPI 92799</t>
  </si>
  <si>
    <t>1.11.0.7.</t>
  </si>
  <si>
    <t>92760</t>
  </si>
  <si>
    <t>ARMAÇÃO DE PILAR OU VIGA DE ESTRUTURA CONVENCIONAL DE CONCRETO ARMADO UTILIZANDO AÇO CA-50 DE 6,3 MM - MONTAGEM. AF_06/2022</t>
  </si>
  <si>
    <t>SINAPI 92760</t>
  </si>
  <si>
    <t>1.11.0.8.</t>
  </si>
  <si>
    <t>92761</t>
  </si>
  <si>
    <t>ARMAÇÃO DE PILAR OU VIGA DE ESTRUTURA CONVENCIONAL DE CONCRETO ARMADO UTILIZANDO AÇO CA-50 DE 8,0 MM - MONTAGEM. AF_06/2022</t>
  </si>
  <si>
    <t>SINAPI 92761</t>
  </si>
  <si>
    <t>1.11.0.9.</t>
  </si>
  <si>
    <t>103685</t>
  </si>
  <si>
    <t>CONCRETAGEM DE MURETAS, FCK=25 MPA, COM USO DE BOMBA - LANÇAMENTO, ADENSAMENTO E ACABAMENTO. AF_02/2022_PS</t>
  </si>
  <si>
    <t>SINAPI 103685</t>
  </si>
  <si>
    <t>1.11.0.10.</t>
  </si>
  <si>
    <t>1.11.0.11.</t>
  </si>
  <si>
    <t>92397</t>
  </si>
  <si>
    <t>EXECUÇÃO DE PAVIMENTO EM PISO INTERTRAVADO, COM BLOCO RETANGULAR COR NATURAL DE 20 X 10 CM, ESPESSURA 6 CM. AF_10/2022</t>
  </si>
  <si>
    <t>SINAPI 92397</t>
  </si>
  <si>
    <t>1.11.0.12.</t>
  </si>
  <si>
    <t>89512</t>
  </si>
  <si>
    <t>TUBO PVC, SÉRIE R, ÁGUA PLUVIAL, DN 100 MM, FORNECIDO E INSTALADO EM RAMAL DE ENCAMINHAMENTO. AF_06/2022</t>
  </si>
  <si>
    <t>SINAPI 89512</t>
  </si>
  <si>
    <t>1.11.0.13.</t>
  </si>
  <si>
    <t>AUX17</t>
  </si>
  <si>
    <t>EXECUÇÃO DE CANALETA DRENANTE DE CONCRETO, 20 CM X 15 CM, COM TAMPA DE PLACA DE CONCRETO VAZADO, 6=CM</t>
  </si>
  <si>
    <t>Composição AUX17</t>
  </si>
  <si>
    <t>1.11.0.14.</t>
  </si>
  <si>
    <t>98557</t>
  </si>
  <si>
    <t>IMPERMEABILIZAÇÃO DE SUPERFÍCIE COM EMULSÃO ASFÁLTICA, 2 DEMÃOS AF_06/2018</t>
  </si>
  <si>
    <t>SINAPI 98557</t>
  </si>
  <si>
    <t>1.11.0.15.</t>
  </si>
  <si>
    <t>97087</t>
  </si>
  <si>
    <t>CAMADA SEPARADORA DO SOLO PARA EXECUÇÃO DE MURETA, EM LONA PLÁSTICA E=200 MICRA. AF_09/2021</t>
  </si>
  <si>
    <t>SINAPI 97087</t>
  </si>
  <si>
    <t>1.11.0.16.</t>
  </si>
  <si>
    <t>1.11.0.17.</t>
  </si>
  <si>
    <t>1.12.</t>
  </si>
  <si>
    <t>PÓRTICO E MUROS DE FECHAMENTO FRONTAL E LATERAL</t>
  </si>
  <si>
    <t>1.12.0.1.</t>
  </si>
  <si>
    <t>1.12.0.2.</t>
  </si>
  <si>
    <t>92423</t>
  </si>
  <si>
    <t>MONTAGEM E DESMONTAGEM DE FÔRMA DE PILARES RETANGULARES E ESTRUTURAS SIMILARES, PÉ-DIREITO SIMPLES, EM CHAPA DE MADEIRA COMPENSADA RESINADA, 6 UTILIZAÇÕES. AF_09/2020</t>
  </si>
  <si>
    <t>SINAPI 92423</t>
  </si>
  <si>
    <t>1.12.0.3.</t>
  </si>
  <si>
    <t>96542</t>
  </si>
  <si>
    <t>FABRICAÇÃO, MONTAGEM E DESMONTAGEM DE FÔRMA PARA VIGA BALDRAME, EM CHAPA DE MADEIRA COMPENSADA RESINADA, E=17 MM, 4 UTILIZAÇÕES. AF_06/2017</t>
  </si>
  <si>
    <t>SINAPI 96542</t>
  </si>
  <si>
    <t>1.12.0.4.</t>
  </si>
  <si>
    <t>92451</t>
  </si>
  <si>
    <t>MONTAGEM E DESMONTAGEM DE FÔRMA DE VIGA, ESCORAMENTO COM GARFO DE MADEIRA, PÉ-DIREITO SIMPLES, EM CHAPA DE MADEIRA RESINADA, 2 UTILIZAÇÕES. AF_09/2020</t>
  </si>
  <si>
    <t>SINAPI 92451</t>
  </si>
  <si>
    <t>1.12.0.5.</t>
  </si>
  <si>
    <t>1.12.0.6.</t>
  </si>
  <si>
    <t>1.12.0.7.</t>
  </si>
  <si>
    <t>1.12.0.8.</t>
  </si>
  <si>
    <t>1.12.0.9.</t>
  </si>
  <si>
    <t>103334</t>
  </si>
  <si>
    <t>ALVENARIA DE VEDAÇÃO DE BLOCOS CERÂMICOS FURADOS NA HORIZONTAL DE 14X9X19 CM (ESPESSURA 14 CM, BLOCO DEITADO) E ARGAMASSA DE ASSENTAMENTO COM PREPARO EM BETONEIRA. AF_12/2021</t>
  </si>
  <si>
    <t>SINAPI 103334</t>
  </si>
  <si>
    <t>1.12.0.10.</t>
  </si>
  <si>
    <t>1.12.0.11.</t>
  </si>
  <si>
    <t>102363</t>
  </si>
  <si>
    <t>ALAMBRADO PARA QUADRA POLIESPORTIVA, ESTRUTURADO POR TUBOS DE ACO GALVANIZADO, (MONTANTES COM DIAMETRO 2", TRAVESSAS E ESCORAS COM DIÂMETRO 1 ¼), COM TELA DE ARAME GALVANIZADO, FIO 12 BWG, REVESTIDO PVC UV VERDE E MALHA QUADRADA 6,3X6,3CM. AF_03/2021</t>
  </si>
  <si>
    <t>SINAPI 102363</t>
  </si>
  <si>
    <t>1.12.0.12.</t>
  </si>
  <si>
    <t>10853</t>
  </si>
  <si>
    <t xml:space="preserve">LETRA ACO INOX (AISI 304), CHAPA NUM. 22, RECORTADO, H= 20 CM - INCLUSIVE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</si>
  <si>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SINAPI-I 10853</t>
  </si>
  <si>
    <t>1.12.0.13.</t>
  </si>
  <si>
    <t>AUX16</t>
  </si>
  <si>
    <t>ESTRUTURA EM TUBOS 30X30 EM FORMA DE TRELIÇAS E REVESTIMENTO EM ACM POLIÉSTER CORES CINZA CHUMBO E MADEIRA SUCUPIRA - PÓRTICOS DE ENTRADA PRINCIPAL, PALCO E SAÍDA DE EMERGÊNCIA - CONFORME PROJETO</t>
  </si>
  <si>
    <t xml:space="preserve">CJ    </t>
  </si>
  <si>
    <t>Composição AUX16</t>
  </si>
  <si>
    <t>1.12.0.14.</t>
  </si>
  <si>
    <t>102181</t>
  </si>
  <si>
    <t>INSTALAÇÃO DE VIDRO TEMPERADO, E = 10 MM, ENCAIXADO EM PERFIL U. AF_01/2021_PS</t>
  </si>
  <si>
    <t>SINAPI 102181</t>
  </si>
  <si>
    <t>1.12.0.15.</t>
  </si>
  <si>
    <t>1.12.0.16.</t>
  </si>
  <si>
    <t>1.13.</t>
  </si>
  <si>
    <t>INSTALAÇÕES ELÉTRICAS</t>
  </si>
  <si>
    <t>1.13.1.</t>
  </si>
  <si>
    <t>ACESSÓRIO PARA ELETRODUTOS</t>
  </si>
  <si>
    <t>1.13.1.1.</t>
  </si>
  <si>
    <t>CAIXA RETANGULAR 4" X 2", CONDULETE, INSTALADA EM PAREDE - SOBREPOR - FORNECIMENTO E INSTALAÇÃO. AF_12/2015</t>
  </si>
  <si>
    <t>Composição 3731</t>
  </si>
  <si>
    <t>1.13.1.2.</t>
  </si>
  <si>
    <t>CAIXA OCTOGONAL 3" X 3", PVC, INSTALADA EM LAJE - FORNECIMENTO E INSTALAÇÃO. AF_03/2023</t>
  </si>
  <si>
    <t>SINAPI 91937</t>
  </si>
  <si>
    <t>1.13.2.</t>
  </si>
  <si>
    <t>FIOS E CABOS</t>
  </si>
  <si>
    <t>1.13.2.1.</t>
  </si>
  <si>
    <t>CABO DE COBRE FLEXÍVEL ISOLADO, 1,5 MM², ANTI-CHAMA 450/750 V, PARA CIRCUITOS TERMINAIS - FORNECIMENTO E INSTALAÇÃO. AF_03/2023</t>
  </si>
  <si>
    <t>SINAPI 91924</t>
  </si>
  <si>
    <t>1.13.2.2.</t>
  </si>
  <si>
    <t>CABO DE COBRE FLEXÍVEL ISOLADO, 2,5 MM², ANTI-CHAMA 450/750 V, PARA CIRCUITOS TERMINAIS - FORNECIMENTO E INSTALAÇÃO. AF_03/2023</t>
  </si>
  <si>
    <t>SINAPI 91926</t>
  </si>
  <si>
    <t>1.13.2.3.</t>
  </si>
  <si>
    <t>CABO DE COBRE FLEXÍVEL ISOLADO, 4 MM², ANTI-CHAMA 450/750 V, PARA CIRCUITOS TERMINAIS - FORNECIMENTO E INSTALAÇÃO. AF_03/2023</t>
  </si>
  <si>
    <t>SINAPI 91928</t>
  </si>
  <si>
    <t>1.13.2.4.</t>
  </si>
  <si>
    <t>CABO DE COBRE FLEXÍVEL ISOLADO, 6 MM², ANTI-CHAMA 0,6/1,0 KV, PARA CIRCUITOS TERMINAIS - FORNECIMENTO E INSTALAÇÃO. AF_03/2023</t>
  </si>
  <si>
    <t>SINAPI 91931</t>
  </si>
  <si>
    <t>1.13.2.5.</t>
  </si>
  <si>
    <t>CABO DE COBRE FLEXÍVEL ISOLADO, 10 MM², ANTI-CHAMA 450/750 V, PARA CIRCUITOS TERMINAIS - FORNECIMENTO E INSTALAÇÃO. AF_03/2023</t>
  </si>
  <si>
    <t>SINAPI 91932</t>
  </si>
  <si>
    <t>1.13.2.6.</t>
  </si>
  <si>
    <t>CABO DE COBRE FLEXÍVEL ISOLADO, 25 MM², ANTI-CHAMA 0,6/1,0 KV, PARA REDE ENTERRADA DE DISTRIBUIÇÃO DE ENERGIA ELÉTRICA - FORNECIMENTO E INSTALAÇÃO. AF_12/2021</t>
  </si>
  <si>
    <t>SINAPI 92984</t>
  </si>
  <si>
    <t>1.13.2.7.</t>
  </si>
  <si>
    <t>CABO DE COBRE FLEXÍVEL ISOLADO, 50 MM², ANTI-CHAMA 0,6/1,0 KV, PARA REDE ENTERRADA DE DISTRIBUIÇÃO DE ENERGIA ELÉTRICA - FORNECIMENTO E INSTALAÇÃO. AF_12/2021</t>
  </si>
  <si>
    <t>SINAPI 92988</t>
  </si>
  <si>
    <t>1.13.2.8.</t>
  </si>
  <si>
    <t>CABO DE COBRE FLEXÍVEL ISOLADO, 95 MM², ANTI-CHAMA 0,6/1,0 KV, PARA REDE ENTERRADA DE DISTRIBUIÇÃO DE ENERGIA ELÉTRICA - FORNECIMENTO E INSTALAÇÃO. AF_12/2021</t>
  </si>
  <si>
    <t>SINAPI 92992</t>
  </si>
  <si>
    <t>1.13.2.9.</t>
  </si>
  <si>
    <t>CABO PP 2 x 1,5 mm²</t>
  </si>
  <si>
    <t>Composição 3204</t>
  </si>
  <si>
    <t>1.13.3.</t>
  </si>
  <si>
    <t>PLACAS E MÓDULOS</t>
  </si>
  <si>
    <t>1.13.3.1.</t>
  </si>
  <si>
    <t>TOMADA ALTA DE EMBUTIR (1 MÓDULO), 2P+T 20 A, INCLUINDO SUPORTE E PLACA - FORNECIMENTO E INSTALAÇÃO. AF_03/2023</t>
  </si>
  <si>
    <t>SINAPI 91993</t>
  </si>
  <si>
    <t>1.13.3.2.</t>
  </si>
  <si>
    <t>PLACA CEGA (ALTA) - FORNECIMENTO E INSTALAÇÃO</t>
  </si>
  <si>
    <t>Composição 108</t>
  </si>
  <si>
    <t>1.13.3.3.</t>
  </si>
  <si>
    <t>INTERRUPTOR PARALELO (1 MÓDULO), 10A/250V, INCLUINDO SUPORTE E PLACA - FORNECIMENTO E INSTALAÇÃO. AF_03/2023</t>
  </si>
  <si>
    <t>SINAPI 91955</t>
  </si>
  <si>
    <t>1.13.3.4.</t>
  </si>
  <si>
    <t>INTERRUPTOR SIMPLES (1 MÓDULO), 10A/250V, INCLUINDO SUPORTE E PLACA - FORNECIMENTO E INSTALAÇÃO. AF_03/2023</t>
  </si>
  <si>
    <t>SINAPI 91953</t>
  </si>
  <si>
    <t>1.13.3.5.</t>
  </si>
  <si>
    <t>TOMADA ALTA DE EMBUTIR (1 MÓDULO), 2P+T 10 A, INCLUINDO SUPORTE E PLACA - FORNECIMENTO E INSTALAÇÃO. AF_03/2023</t>
  </si>
  <si>
    <t>SINAPI 91992</t>
  </si>
  <si>
    <t>1.13.3.6.</t>
  </si>
  <si>
    <t>TOMADA MÉDIA DE EMBUTIR (2 MÓDULOS), 2P+T 10 A, INCLUINDO SUPORTE E PLACA - FORNECIMENTO E INSTALAÇÃO. AF_03/2023</t>
  </si>
  <si>
    <t>SINAPI 92004</t>
  </si>
  <si>
    <t>1.13.4.</t>
  </si>
  <si>
    <t>DISPOSITIVOS DE PROTEÇÃO</t>
  </si>
  <si>
    <t>1.13.4.1.</t>
  </si>
  <si>
    <t>DISJUNTOR BIPOLAR TIPO DIN, CORRENTE NOMINAL DE 25A - FORNECIMENTO E INSTALAÇÃO. AF_10/2020</t>
  </si>
  <si>
    <t>SINAPI 93663</t>
  </si>
  <si>
    <t>1.13.4.2.</t>
  </si>
  <si>
    <t>DISJUNTOR BIPOLAR TIPO DIN, CORRENTE NOMINAL DE 32A - FORNECIMENTO E INSTALAÇÃO. AF_10/2020</t>
  </si>
  <si>
    <t>SINAPI 93664</t>
  </si>
  <si>
    <t>1.13.4.3.</t>
  </si>
  <si>
    <t>DISJUNTOR TRIPOLAR TIPO DIN, CORRENTE NOMINAL DE 50A - FORNECIMENTO E INSTALAÇÃO. AF_10/2020</t>
  </si>
  <si>
    <t>SINAPI 93673</t>
  </si>
  <si>
    <t>1.13.4.4.</t>
  </si>
  <si>
    <t>DISJUNTOR MONOPOLAR TIPO DIN, CORRENTE NOMINAL DE 10A - FORNECIMENTO E INSTALAÇÃO. AF_10/2020</t>
  </si>
  <si>
    <t>SINAPI 93653</t>
  </si>
  <si>
    <t>1.13.4.5.</t>
  </si>
  <si>
    <t>DISJUNTOR MONOPOLAR TIPO DIN, CORRENTE NOMINAL DE 16A - FORNECIMENTO E INSTALAÇÃO. AF_10/2020</t>
  </si>
  <si>
    <t>SINAPI 93654</t>
  </si>
  <si>
    <t>1.13.4.6.</t>
  </si>
  <si>
    <t>DISJUNTOR MONOPOLAR TIPO DIN, CORRENTE NOMINAL DE 63A - FORNECIMENTO E INSTALAÇÃO. AF_10/2020</t>
  </si>
  <si>
    <t>Composição 3561</t>
  </si>
  <si>
    <t>1.13.4.7.</t>
  </si>
  <si>
    <t>DISJUNTOR TRIPOLAR TIPO DIN, CORRENTE NOMINAL DE 100A - FORNECIMENTO E INSTALAÇÃO. AF_10/2020</t>
  </si>
  <si>
    <t>Composição 3687</t>
  </si>
  <si>
    <t>1.13.4.8.</t>
  </si>
  <si>
    <t>1.13.4.9.</t>
  </si>
  <si>
    <t>DISPOSITIVO DE PROTEÇÃO CONTRA SURTO 275V - 40 kA (Representativo)</t>
  </si>
  <si>
    <t>Composição 3734</t>
  </si>
  <si>
    <t>1.13.4.10.</t>
  </si>
  <si>
    <t>INTERRUPTOR TETRAPOLAR DR (3xfase/neutro) 40 A</t>
  </si>
  <si>
    <t>Composição 509</t>
  </si>
  <si>
    <t>1.13.4.11.</t>
  </si>
  <si>
    <t>DISJUNTOR TRIPOLAR TIPO DIN, CORRENTE NOMINAL DE 200A - FORNECIMENTO E INSTALAÇÃO. AF_10/2020</t>
  </si>
  <si>
    <t>Composição 3688</t>
  </si>
  <si>
    <t>1.13.5.</t>
  </si>
  <si>
    <t>LUMINÁRIAS DE EMERGÊNCIA</t>
  </si>
  <si>
    <t>1.13.5.1.</t>
  </si>
  <si>
    <t>LUMINÁRIA DE EMERGÊNCIA TIPO FAROLETE - GRANDE - 2000 LÚMENS - FORNECIMENTO E INSTALAÇÃO. AF_11/2017</t>
  </si>
  <si>
    <t>Composição 3489</t>
  </si>
  <si>
    <t>1.13.5.2.</t>
  </si>
  <si>
    <t>3490</t>
  </si>
  <si>
    <t>LUMINÁRIA DE EMERGÊNCIA TIPO BALIZAMENTO - FORNECIMENTO E INSTALAÇÃO. AF_11/2017</t>
  </si>
  <si>
    <t>Composição 3490</t>
  </si>
  <si>
    <t>1.13.5.3.</t>
  </si>
  <si>
    <t>97599</t>
  </si>
  <si>
    <t>LUMINÁRIA DE EMERGÊNCIA, COM 30 LÂMPADAS LED DE 2 W, SEM REATOR - FORNECIMENTO E INSTALAÇÃO. AF_02/2020</t>
  </si>
  <si>
    <t>SINAPI 97599</t>
  </si>
  <si>
    <t>1.13.6.</t>
  </si>
  <si>
    <t>ELETRODUTOS E PERFILADOS</t>
  </si>
  <si>
    <t>1.13.6.1.</t>
  </si>
  <si>
    <t>ELETRODUTO FLEXÍVEL LISO, PEAD, DN 48  MM (1.1/2"), PARA CIRCUITOS TERMINAIS, ENTERRADO EM VALETA (SOLO NÃO ROCHOSO)- FORNECIMENTO E INSTALAÇÃO. AF_12/2015</t>
  </si>
  <si>
    <t>Composição 3313</t>
  </si>
  <si>
    <t>1.13.6.2.</t>
  </si>
  <si>
    <t>ELETRODUTO FLEXÍVEL CORRUGADO, PEAD, DN 63 (2"), PARA REDE ENTERRADA DE DISTRIBUIÇÃO DE ENERGIA ELÉTRICA - FORNECIMENTO E INSTALAÇÃO. AF_12/2021</t>
  </si>
  <si>
    <t>SINAPI 97668</t>
  </si>
  <si>
    <t>1.13.6.3.</t>
  </si>
  <si>
    <t>ELETRODUTO RÍGIDO ROSCÁVEL, PVC, DN 25 MM (3/4"), PARA CIRCUITOS TERMINAIS, INSTALADO EM PAREDE APARENTE - CON CURVAS LUVAS E ABRAÇADEIRAS - FORNECIMENTO E INSTALAÇÃO. AF_12/2015</t>
  </si>
  <si>
    <t>Composição 3581</t>
  </si>
  <si>
    <t>1.13.6.4.</t>
  </si>
  <si>
    <t>PERFILADO 38X38X3000MM - FORNECIMENTO E INSTALAÇÃO  - INCLUSO CURVAS, SUPORTES E EMENDAS</t>
  </si>
  <si>
    <t>Composição 3439</t>
  </si>
  <si>
    <t>1.13.7.</t>
  </si>
  <si>
    <t>QUADROS DE DISTRIBUIÇÃO / CAIXAS DE PASSAGEM / ENTRADA DE ENERGIA</t>
  </si>
  <si>
    <t>1.13.7.1.</t>
  </si>
  <si>
    <t>CAIXA ENTERRADA ELÉTRICA RETANGULAR, EM CONCRETO PRÉ-MOLDADO, FUNDO COM BRITA, DIMENSÕES INTERNAS: 0,3X0,3X0,3 M. AF_05/2018</t>
  </si>
  <si>
    <t>Composição 3711</t>
  </si>
  <si>
    <t>1.13.7.2.</t>
  </si>
  <si>
    <t>3684</t>
  </si>
  <si>
    <t>TAMPA DE FERRO FUNDIDO 30X30CM</t>
  </si>
  <si>
    <t>Composição 3684</t>
  </si>
  <si>
    <t>1.13.7.3.</t>
  </si>
  <si>
    <t>QUADRO DE DISTRIBUIÇÃO SOB-MEDIDA (REPRESENTATIVO)</t>
  </si>
  <si>
    <t>Composição 1301</t>
  </si>
  <si>
    <t>1.13.7.4.</t>
  </si>
  <si>
    <t>ENTRADA DE SERVIÇO PADRÃO COPEL 3 X 200 A (REPRESENTATIVO)</t>
  </si>
  <si>
    <t>Composição 3488</t>
  </si>
  <si>
    <t>1.13.8.</t>
  </si>
  <si>
    <t>ILUMINAÇÃO - PAINÉIS, TETO, PISO E PAISAGISMO</t>
  </si>
  <si>
    <t>1.13.8.1.</t>
  </si>
  <si>
    <t>ILUM01</t>
  </si>
  <si>
    <t>PERFIL SOBREPOR LYRA COR BRANCA 15X15 BARRA 3M</t>
  </si>
  <si>
    <t>Composição ILUM01</t>
  </si>
  <si>
    <t>1.13.8.2.</t>
  </si>
  <si>
    <t>ILUM02</t>
  </si>
  <si>
    <t>PERFIL SOBREPOR LYRA COR BRANCA 15X15 BARRA 2M</t>
  </si>
  <si>
    <t>Composição ILUM02</t>
  </si>
  <si>
    <t>1.13.8.3.</t>
  </si>
  <si>
    <t>ILUM03</t>
  </si>
  <si>
    <t>FITA DE LED P/ PERFIL 9,6W/M COR 2700K 120 LM/M</t>
  </si>
  <si>
    <t>Composição ILUM03</t>
  </si>
  <si>
    <t>1.13.8.4.</t>
  </si>
  <si>
    <t>ILUM04</t>
  </si>
  <si>
    <t>DRIVER 5A 60W 12V SLIM</t>
  </si>
  <si>
    <t>Composição ILUM04</t>
  </si>
  <si>
    <t>1.13.8.5.</t>
  </si>
  <si>
    <t>ILUM05</t>
  </si>
  <si>
    <t>PERFIL SOBREPOR LYRA COR PRETO 15X15 BARRA 3M</t>
  </si>
  <si>
    <t>Composição ILUM05</t>
  </si>
  <si>
    <t>1.13.8.6.</t>
  </si>
  <si>
    <t>ILUM06</t>
  </si>
  <si>
    <t>PERFIL SOBREPOR LYRA COR PRETO 15X15 BARRA 2M</t>
  </si>
  <si>
    <t>Composição ILUM06</t>
  </si>
  <si>
    <t>1.13.8.7.</t>
  </si>
  <si>
    <t>ILUM07</t>
  </si>
  <si>
    <t>DRIVER 10A 120W 12V SLIM</t>
  </si>
  <si>
    <t>Composição ILUM07</t>
  </si>
  <si>
    <t>1.13.8.8.</t>
  </si>
  <si>
    <t>ILUM08</t>
  </si>
  <si>
    <t>Composição ILUM08</t>
  </si>
  <si>
    <t>1.13.8.9.</t>
  </si>
  <si>
    <t>ILUM09</t>
  </si>
  <si>
    <t>SPOT DE EMBUTIR TERMOPLASTICO PAR 30</t>
  </si>
  <si>
    <t>Composição ILUM09</t>
  </si>
  <si>
    <t>1.13.8.10.</t>
  </si>
  <si>
    <t>ILUM10</t>
  </si>
  <si>
    <t>LAMPADA PAR 30 9W 3000K</t>
  </si>
  <si>
    <t>Composição ILUM10</t>
  </si>
  <si>
    <t>1.13.8.11.</t>
  </si>
  <si>
    <t>ILUM11</t>
  </si>
  <si>
    <t>SPOT DE EMBUTIR REDONDO MINIDICROICA 1X MR11</t>
  </si>
  <si>
    <t>Composição ILUM11</t>
  </si>
  <si>
    <t>1.13.8.12.</t>
  </si>
  <si>
    <t>ILUM12</t>
  </si>
  <si>
    <t>LAMPADA MINIDICROICA MR11 3W 3000K</t>
  </si>
  <si>
    <t>Composição ILUM12</t>
  </si>
  <si>
    <t>1.13.8.13.</t>
  </si>
  <si>
    <t>ILUM13</t>
  </si>
  <si>
    <t>PAINEL DE LED SOBREPOR JET BLACK 36W 4000K</t>
  </si>
  <si>
    <t>Composição ILUM13</t>
  </si>
  <si>
    <t>1.13.8.14.</t>
  </si>
  <si>
    <t>1.13.8.15.</t>
  </si>
  <si>
    <t>1.13.8.16.</t>
  </si>
  <si>
    <t>ILUM16</t>
  </si>
  <si>
    <t>BALIZADOR DE PISO 1 FACHO 0,75W</t>
  </si>
  <si>
    <t>Composição ILUM16</t>
  </si>
  <si>
    <t>1.13.8.17.</t>
  </si>
  <si>
    <t>ILUM17</t>
  </si>
  <si>
    <t>FITA DE LED DIRETA 4,8W 127V</t>
  </si>
  <si>
    <t>Composição ILUM17</t>
  </si>
  <si>
    <t>ILUM18</t>
  </si>
  <si>
    <t>EMBUTIDO DE SOLO 10W - STH7707/30</t>
  </si>
  <si>
    <t>Composição ILUM18</t>
  </si>
  <si>
    <t>ILUM19</t>
  </si>
  <si>
    <t>EMBUTIDO DE SOLO 10W - STH7702/30</t>
  </si>
  <si>
    <t>Composição ILUM19</t>
  </si>
  <si>
    <t>1.14.</t>
  </si>
  <si>
    <t>INSTALAÇÕES HIDRAULICAS</t>
  </si>
  <si>
    <t>1.14.1.</t>
  </si>
  <si>
    <t>TUBULAÇÃO DE ÁGUA FRIA</t>
  </si>
  <si>
    <t>1.14.1.1.</t>
  </si>
  <si>
    <t>REGISTRO DE GAVETA BRUTO, LATÃO, ROSCÁVEL, 3/4", COM ACABAMENTO E CANOPLA CROMADOS - FORNECIMENTO E INSTALAÇÃO. AF_08/2021</t>
  </si>
  <si>
    <t>SINAPI 89987</t>
  </si>
  <si>
    <t>1.14.1.2.</t>
  </si>
  <si>
    <t>ADAPTADOR CURTO COM BOLSA E ROSCA PARA REGISTRO, PVC, SOLDÁVEL, DN 25MM X 3/4 , INSTALADO EM RAMAL DE DISTRIBUIÇÃO DE ÁGUA - FORNECIMENTO E INSTALAÇÃO. AF_06/2022</t>
  </si>
  <si>
    <t>SINAPI 89429</t>
  </si>
  <si>
    <t>1.14.1.3.</t>
  </si>
  <si>
    <t>JOELHO 90 GRAUS, PVC, SOLDÁVEL, DN 25MM, INSTALADO EM RAMAL OU SUB-RAMAL DE ÁGUA - FORNECIMENTO E INSTALAÇÃO. AF_06/2022</t>
  </si>
  <si>
    <t>SINAPI 89362</t>
  </si>
  <si>
    <t>1.14.1.4.</t>
  </si>
  <si>
    <t>LUVA, PVC, SOLDÁVEL, DN 25MM, INSTALADO EM RAMAL OU SUB-RAMAL DE ÁGUA - FORNECIMENTO E INSTALAÇÃO. AF_06/2022</t>
  </si>
  <si>
    <t>SINAPI 89378</t>
  </si>
  <si>
    <t>1.14.1.5.</t>
  </si>
  <si>
    <t>TUBO, PVC, SOLDÁVEL, DN 25MM, INSTALADO EM RAMAL OU SUB-RAMAL DE ÁGUA - FORNECIMENTO E INSTALAÇÃO. AF_06/2022</t>
  </si>
  <si>
    <t>SINAPI 89356</t>
  </si>
  <si>
    <t>1.14.1.6.</t>
  </si>
  <si>
    <t>TE, PVC, SOLDÁVEL, DN 25MM, INSTALADO EM RAMAL OU SUB-RAMAL DE ÁGUA - FORNECIMENTO E INSTALAÇÃO. AF_06/2022</t>
  </si>
  <si>
    <t>SINAPI 89395</t>
  </si>
  <si>
    <t>1.14.1.7.</t>
  </si>
  <si>
    <t>JOELHO 90 GRAUS COM BUCHA DE LATÃO, PVC, SOLDÁVEL, DN 25MM, X 1/2  INSTALADO EM RAMAL OU SUB-RAMAL DE ÁGUA - FORNECIMENTO E INSTALAÇÃO. AF_06/2022</t>
  </si>
  <si>
    <t>SINAPI 90373</t>
  </si>
  <si>
    <t>1.14.2.</t>
  </si>
  <si>
    <t>TUBULAÇÃO DE ESGOTO</t>
  </si>
  <si>
    <t>1.14.2.1.</t>
  </si>
  <si>
    <t>104154</t>
  </si>
  <si>
    <t>(COMPOSIÇÃO REPRESENTATIVA) LIGAÇÃO PREDIAL DE ESGOTO, REDE DN 150 MM, COLETOR PREDIAL DN 100 MM, L = 6,0 M, LARGURA DA VALA = 0,65 M; COM SELIM E CURVA 90 GRAUS; ESCAVAÇÃO MANUAL, PREPARO DE FUNDO DE VALA E REATERRO COMPACTADO. AF_06/2022</t>
  </si>
  <si>
    <t>SINAPI 104154</t>
  </si>
  <si>
    <t>1.14.2.2.</t>
  </si>
  <si>
    <t>JOELHO 45 GRAUS, PVC, SERIE NORMAL, ESGOTO PREDIAL, DN 100 MM, JUNTA ELÁSTICA, FORNECIDO E INSTALADO EM RAMAL DE DESCARGA OU RAMAL DE ESGOTO SANITÁRIO. AF_08/2022</t>
  </si>
  <si>
    <t>SINAPI 89746</t>
  </si>
  <si>
    <t>1.14.2.3.</t>
  </si>
  <si>
    <t>JOELHO 45 GRAUS, PVC, SERIE NORMAL, ESGOTO PREDIAL, DN 40 MM, JUNTA SOLDÁVEL, FORNECIDO E INSTALADO EM RAMAL DE DESCARGA OU RAMAL DE ESGOTO SANITÁRIO. AF_08/2022</t>
  </si>
  <si>
    <t>SINAPI 89726</t>
  </si>
  <si>
    <t>1.14.2.4.</t>
  </si>
  <si>
    <t>JOELHO 45 GRAUS, PVC, SERIE NORMAL, ESGOTO PREDIAL, DN 50 MM, JUNTA ELÁSTICA, FORNECIDO E INSTALADO EM RAMAL DE DESCARGA OU RAMAL DE ESGOTO SANITÁRIO. AF_08/2022</t>
  </si>
  <si>
    <t>SINAPI 89732</t>
  </si>
  <si>
    <t>1.14.2.5.</t>
  </si>
  <si>
    <t>JOELHO 90 GRAUS, PVC, SERIE NORMAL, ESGOTO PREDIAL, DN 100 MM, JUNTA ELÁSTICA, FORNECIDO E INSTALADO EM RAMAL DE DESCARGA OU RAMAL DE ESGOTO SANITÁRIO. AF_08/2022</t>
  </si>
  <si>
    <t>SINAPI 89744</t>
  </si>
  <si>
    <t>1.14.2.6.</t>
  </si>
  <si>
    <t>89724</t>
  </si>
  <si>
    <t>JOELHO 90 GRAUS, PVC, SERIE NORMAL, ESGOTO PREDIAL, DN 40 MM, JUNTA SOLDÁVEL, FORNECIDO E INSTALADO EM RAMAL DE DESCARGA OU RAMAL DE ESGOTO SANITÁRIO. AF_08/2022</t>
  </si>
  <si>
    <t>SINAPI 89724</t>
  </si>
  <si>
    <t>1.14.2.7.</t>
  </si>
  <si>
    <t>3659</t>
  </si>
  <si>
    <t xml:space="preserve">JUNCAO SIMPLES DE REDUCAO, PVC, DN 100 X 50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</si>
  <si>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SINAPI-I 3659</t>
  </si>
  <si>
    <t>1.14.2.8.</t>
  </si>
  <si>
    <t>20144</t>
  </si>
  <si>
    <t xml:space="preserve">JUNCAO SIMPLES, PVC SERIE R, DN 100 X 100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</si>
  <si>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SINAPI-I 20144</t>
  </si>
  <si>
    <t>1.14.2.9.</t>
  </si>
  <si>
    <t>89778</t>
  </si>
  <si>
    <t>LUVA SIMPLES, PVC, SERIE NORMAL, ESGOTO PREDIAL, DN 100 MM, JUNTA ELÁSTICA, FORNECIDO E INSTALADO EM RAMAL DE DESCARGA OU RAMAL DE ESGOTO SANITÁRIO. AF_08/2022</t>
  </si>
  <si>
    <t>SINAPI 89778</t>
  </si>
  <si>
    <t>1.14.2.10.</t>
  </si>
  <si>
    <t>TUBO PVC, SERIE NORMAL, ESGOTO PREDIAL, DN 100 MM, FORNECIDO E INSTALADO EM RAMAL DE DESCARGA OU RAMAL DE ESGOTO SANITÁRIO. AF_08/2022</t>
  </si>
  <si>
    <t>SINAPI 89714</t>
  </si>
  <si>
    <t>1.14.2.11.</t>
  </si>
  <si>
    <t>TUBO PVC, SERIE NORMAL, ESGOTO PREDIAL, DN 40 MM, FORNECIDO E INSTALADO EM RAMAL DE DESCARGA OU RAMAL DE ESGOTO SANITÁRIO. AF_08/2022</t>
  </si>
  <si>
    <t>SINAPI 89711</t>
  </si>
  <si>
    <t>1.14.2.12.</t>
  </si>
  <si>
    <t>TUBO PVC, SERIE NORMAL, ESGOTO PREDIAL, DN 50 MM, FORNECIDO E INSTALADO EM RAMAL DE DESCARGA OU RAMAL DE ESGOTO SANITÁRIO. AF_08/2022</t>
  </si>
  <si>
    <t>SINAPI 89712</t>
  </si>
  <si>
    <t>1.14.2.13.</t>
  </si>
  <si>
    <t>89796</t>
  </si>
  <si>
    <t>TE, PVC, SERIE NORMAL, ESGOTO PREDIAL, DN 100 X 100 MM, JUNTA ELÁSTICA, FORNECIDO E INSTALADO EM RAMAL DE DESCARGA OU RAMAL DE ESGOTO SANITÁRIO. AF_08/2022</t>
  </si>
  <si>
    <t>SINAPI 89796</t>
  </si>
  <si>
    <t>1.14.2.14.</t>
  </si>
  <si>
    <t>CAIXA SIFONADA, PVC, DN 100 X 100 X 50 MM, JUNTA ELÁSTICA, FORNECIDA E INSTALADA EM RAMAL DE DESCARGA OU EM RAMAL DE ESGOTO SANITÁRIO. AF_08/2022</t>
  </si>
  <si>
    <t>SINAPI 89707</t>
  </si>
  <si>
    <t>1.15.</t>
  </si>
  <si>
    <t>PREVENÇÃO DE INCÊNDIO</t>
  </si>
  <si>
    <t>1.15.0.1.</t>
  </si>
  <si>
    <t>PREV01</t>
  </si>
  <si>
    <t xml:space="preserve">INSTALAÇÃO DE PLACA DE SINALIZACAO DE SEGURANCA CONTRA INCENDIO, FOTOLUMINESCENTE, QUADRADA, *15 X 15* CM, EM PVC *2* MM ANTI-CHAMAS (SIMBOLOS, CORES E PICTOGRAMAS 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</si>
  <si>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PREV01</t>
  </si>
  <si>
    <t>1.15.0.2.</t>
  </si>
  <si>
    <t>PREV02</t>
  </si>
  <si>
    <t xml:space="preserve">INSTALAÇÃO DE PLACA DE SINALIZACAO DE SEGURANCA CONTRA INCENDIO, FOTOLUMINESCENTE, RETANGULAR, *15 X 20* CM, EM PVC *2* MM ANTI-CHAMAS (SIMBOLOS, CORES E PICTOGRAMAS 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</si>
  <si>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PREV02</t>
  </si>
  <si>
    <t>1.15.0.3.</t>
  </si>
  <si>
    <t>PREV03</t>
  </si>
  <si>
    <t xml:space="preserve">INSTALAÇÃO DE PLACA DE SINALIZACAO DE SEGURANCA CONTRA INCENDIO, FOTOLUMINESCENTE, RETANGULAR, *19 X 38* CM, EM PVC *2* MM ANTI-CHAMAS (SIMBOLOS, CORES E PICTOGRAMAS CONFORME NBR 16820)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</si>
  <si>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Composição PREV03</t>
  </si>
  <si>
    <t>1.15.0.4.</t>
  </si>
  <si>
    <t>101908</t>
  </si>
  <si>
    <t>EXTINTOR DE INCÊNDIO PORTÁTIL COM CARGA DE PQS DE 4 KG, CLASSE ABC - FORNECIMENTO E INSTALAÇÃO. AF_10/2020_PE</t>
  </si>
  <si>
    <t>SINAPI 101908</t>
  </si>
  <si>
    <t>1.15.0.5.</t>
  </si>
  <si>
    <t>PREV04</t>
  </si>
  <si>
    <t>CENTRAL DE ALARME DE INCENDIO CONVENCIONAL 6 SETORES CIC 06L COM BATERIA 24V - INTELBRAS OU SIMILAR - FORNECIMENTO E INSTALAÇÃO</t>
  </si>
  <si>
    <t>Composição PREV04</t>
  </si>
  <si>
    <t>1.15.0.6.</t>
  </si>
  <si>
    <t>PREV05</t>
  </si>
  <si>
    <t>ACIONADOR MANUAL CONVENCIONAL AMC 421 INTELBRAS OU SIMILAR - FORNECIMENTO E INSTALAÇÃO</t>
  </si>
  <si>
    <t>Composição PREV05</t>
  </si>
  <si>
    <t>1.15.0.7.</t>
  </si>
  <si>
    <t>PREV06</t>
  </si>
  <si>
    <t>SINALIZADOR AUDIOVISUAL CONVENCIONAL SAV 420C INTELBRAS OU SIMILAR - FORNECIMENTO E INSTALAÇÃO</t>
  </si>
  <si>
    <t>Composição PREV06</t>
  </si>
  <si>
    <t>1.15.0.8.</t>
  </si>
  <si>
    <t>PREV07</t>
  </si>
  <si>
    <t>DETECTOR DE FUMACA CONVENCIONAL DFC 421 INTELBRAS OU SIMILAR - FORNECIMENTO E INSTALAÇÃO</t>
  </si>
  <si>
    <t>Composição PREV07</t>
  </si>
  <si>
    <t>1.15.0.9.</t>
  </si>
  <si>
    <t>PREV08</t>
  </si>
  <si>
    <t>FAIXA ZEBRADA AMARELA SINALIZACAO DE OBSTACULOS - FORNECIMENTO E INSTALAÇÃO</t>
  </si>
  <si>
    <t>Composição PREV08</t>
  </si>
  <si>
    <t>1.15.0.10.</t>
  </si>
  <si>
    <t>PREV09</t>
  </si>
  <si>
    <t>CORRIMÃO DUPLO, ACABAMENTO ARREDONDADO, DIÂMETRO EXTERNO = 1 1/2, EM AÇO INOX, BRILHO, INCLUSIVE PONTALETES E SUPORTES DE FIXAÇÃO. AF_04/2019_PS</t>
  </si>
  <si>
    <t>Composição PREV09</t>
  </si>
  <si>
    <t>1.16.</t>
  </si>
  <si>
    <t>SERVIÇOS COMPLEMENTARES</t>
  </si>
  <si>
    <t>1.16.0.1.</t>
  </si>
  <si>
    <t>103946</t>
  </si>
  <si>
    <t>PLANTIO DE GRAMA SÃO CARLOS, EM PLACAS. AF_05/2022</t>
  </si>
  <si>
    <t>SINAPI 103946</t>
  </si>
  <si>
    <t>1.16.0.2.</t>
  </si>
  <si>
    <t>98524</t>
  </si>
  <si>
    <t>LIMPEZA MANUAL DE VEGETAÇÃO E REGULARIZAÇÃO EM TERRENO COM ENXADA.AF_05/2018</t>
  </si>
  <si>
    <t>SINAPI 98524</t>
  </si>
  <si>
    <t>1.16.0.3.</t>
  </si>
  <si>
    <t>AUX 04</t>
  </si>
  <si>
    <t>LIMPEZA DE OBRA</t>
  </si>
  <si>
    <t>Composição AUX 04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</si>
  <si>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</si>
  <si>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</si>
  <si>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</si>
  <si>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</si>
  <si>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Local</t>
  </si>
  <si>
    <t>Responsável Técnico</t>
  </si>
  <si>
    <t>Nome:</t>
  </si>
  <si>
    <t>CREA/CAU:</t>
  </si>
  <si>
    <t>Data</t>
  </si>
  <si>
    <t>ART/RRT:</t>
  </si>
  <si>
    <t>Falta distribuir:</t>
  </si>
  <si>
    <t>Linha</t>
  </si>
  <si>
    <t>calculada</t>
  </si>
  <si>
    <t>Valor (R$)</t>
  </si>
  <si>
    <t>Parcelas:</t>
  </si>
  <si>
    <t>% Período:</t>
  </si>
  <si>
    <t>Período:</t>
  </si>
  <si>
    <t>Acumulado:</t>
  </si>
  <si>
    <t>%:</t>
  </si>
  <si>
    <t>Investimento:</t>
  </si>
  <si>
    <t>02-24 (DES.)</t>
  </si>
  <si>
    <t>CNPJ:</t>
  </si>
  <si>
    <t>EMPREENDIMENTO</t>
  </si>
  <si>
    <t xml:space="preserve">BDI </t>
  </si>
  <si>
    <t xml:space="preserve">REVESTIMENTO ACÚSTICO MODELO AMBI 16,1 REGUAS DE 2740X140X15MM EM MDF IGNIFUGADO DE 15 MM COR COBALTO - OU SUPERIOR - FORNECIMENTO E INSTALAÇÃO - INCLUSIVE ESTRUTURA AUXILIAR EM AÇO, KIT DE FIXAÇÃO E ARREMATES. </t>
  </si>
  <si>
    <t xml:space="preserve">TORNEIRA METALICA CROMADA DE MESA, PARA LAVATORIO, TEMPORIZADA PRESSAO FECHAMENTO AUTOMATICO, BICA BAIXA, DOCOL OU SUPERIOR. FORNECIMENTO E INSTALAÇÃO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</si>
  <si>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CRONOGRAMA FÍSICO FINANCEIRO</t>
  </si>
  <si>
    <t>EMPRESA:</t>
  </si>
  <si>
    <t xml:space="preserve">CNPJ: </t>
  </si>
  <si>
    <t>Total:</t>
  </si>
  <si>
    <t>CONTROLE</t>
  </si>
  <si>
    <t>*valor deve ser igual a zero para acerto dos centavos</t>
  </si>
  <si>
    <t>Responsável Técnico:</t>
  </si>
  <si>
    <t>3582</t>
  </si>
  <si>
    <t>ELETRODUTO RÍGIDO ROSCÁVEL, PVC, DN 32 MM (1"), PARA CIRCUITOS TERMINAIS, INSTALADO EM PAREDE APARENTE - CON CURVAS LUVAS E ABRAÇADEIRAS - FORNECIMENTO E INSTALAÇÃO. AF_12/2015</t>
  </si>
  <si>
    <t>3583</t>
  </si>
  <si>
    <t>ELETRODUTO RÍGIDO ROSCÁVEL, PVC, DN 50 MM (1.1/2"), PARA CIRCUITOS TERMINAIS, INSTALADO EM PAREDE APARENTE - CON CURVAS LUVAS E ABRAÇADEIRAS - FORNECIMENTO E INSTALAÇÃO. AF_12/2015</t>
  </si>
  <si>
    <t>3440</t>
  </si>
  <si>
    <t>ELETROCALHA PERFURADA 150X50X3000MM - FORNECIMENTO E INSTALAÇÃO  - INCLUSO CURVAS, SUPORTES E EMENDAS</t>
  </si>
  <si>
    <t>93655</t>
  </si>
  <si>
    <t>DISJUNTOR MONOPOLAR TIPO DIN, CORRENTE NOMINAL DE 20A - FORNECIMENTO E INSTALAÇÃO. AF_10/2020</t>
  </si>
  <si>
    <t>93656</t>
  </si>
  <si>
    <t>DISJUNTOR MONOPOLAR TIPO DIN, CORRENTE NOMINAL DE 25A - FORNECIMENTO E INSTALAÇÃO. AF_10/2020</t>
  </si>
  <si>
    <t>93657</t>
  </si>
  <si>
    <t>DISJUNTOR MONOPOLAR TIPO DIN, CORRENTE NOMINAL DE 32A - FORNECIMENTO E INSTALAÇÃO. AF_10/2020</t>
  </si>
  <si>
    <t>93661</t>
  </si>
  <si>
    <t>DISJUNTOR BIPOLAR TIPO DIN, CORRENTE NOMINAL DE 16A - FORNECIMENTO E INSTALAÇÃO. AF_10/2020</t>
  </si>
  <si>
    <t>1.13.4.12.</t>
  </si>
  <si>
    <t>1.13.4.13.</t>
  </si>
  <si>
    <t>1.13.4.14.</t>
  </si>
  <si>
    <t>1.13.4.15.</t>
  </si>
  <si>
    <t>1.13.6.5.</t>
  </si>
  <si>
    <t>1.13.6.6.</t>
  </si>
  <si>
    <t>1.13.6.7.</t>
  </si>
  <si>
    <t>80.874.100/0001-86</t>
  </si>
  <si>
    <t>BOM SUCESSO DO SUL - PR</t>
  </si>
  <si>
    <t>DIOGO ROSSETTO</t>
  </si>
  <si>
    <t>109.070/D</t>
  </si>
  <si>
    <t>1720235910000</t>
  </si>
  <si>
    <t>Bom Sucesso do Sul</t>
  </si>
  <si>
    <t>PERFIL SOB P/ FITA LED 3000MM PT 30760/3000PT WOOD - USINA DESIGN - OU SUPERIOR</t>
  </si>
  <si>
    <t>ILUM20</t>
  </si>
  <si>
    <t>FITA LED 24V 3000K 16W/M INT STH20830/30 1000LM/M - RL5MT (C - STELLA) - OU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</si>
</sst>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mmm\-yy;@"/>
    <numFmt numFmtId="166" formatCode="_(* #,##0.00_);_(* \(#,##0.00\);_(* \-??_);_(@_)"/>
    <numFmt numFmtId="167" formatCode="General;General"/>
    <numFmt numFmtId="168" formatCode="[$-F800]dddd\,\ mmmm\ dd\,\ yyyy"/>
    <numFmt numFmtId="169" formatCode="0\."/>
    <numFmt numFmtId="170" formatCode="_-* #,##0.00_-;\-* #,##0.00_-;_-* \-??_-;_-@_-"/>
    <numFmt numFmtId="171" formatCode="_(\ #,##0.00_);_(&quot; (&quot;#,##0.00\);_(&quot; -&quot;??_);_(@_)"/>
    <numFmt numFmtId="172" formatCode="mm/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Calibri"/>
      <family val="2"/>
    </font>
    <font>
      <b/>
      <sz val="11"/>
      <color indexed="10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b/>
      <sz val="8"/>
      <color indexed="10"/>
      <name val="Calibri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4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1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3"/>
        <bgColor indexed="55"/>
      </patternFill>
    </fill>
    <fill>
      <patternFill patternType="lightUp">
        <fgColor indexed="22"/>
      </patternFill>
    </fill>
    <fill>
      <patternFill patternType="lightUp"/>
    </fill>
    <fill>
      <patternFill patternType="lightUp"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indexed="65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55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55"/>
      </bottom>
      <diagonal/>
    </border>
    <border>
      <left style="thin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hair">
        <color indexed="8"/>
      </right>
      <top style="hair">
        <color indexed="55"/>
      </top>
      <bottom/>
      <diagonal/>
    </border>
    <border>
      <left style="hair">
        <color indexed="8"/>
      </left>
      <right style="thin">
        <color indexed="8"/>
      </right>
      <top style="hair">
        <color indexed="55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21" fillId="0" borderId="0"/>
    <xf numFmtId="170" fontId="8" fillId="0" borderId="0" applyFill="0" applyBorder="0" applyAlignment="0" applyProtection="0"/>
    <xf numFmtId="9" fontId="8" fillId="0" borderId="0" applyFill="0" applyBorder="0" applyAlignment="0" applyProtection="0"/>
    <xf numFmtId="164" fontId="1" fillId="0" borderId="0" applyFont="0" applyFill="0" applyBorder="0" applyAlignment="0" applyProtection="0"/>
  </cellStyleXfs>
  <cellXfs count="222">
    <xf numFmtId="0" fontId="0" fillId="0" borderId="0" xfId="0"/>
    <xf numFmtId="166" fontId="0" fillId="0" borderId="17" xfId="1" applyNumberFormat="1" applyFont="1" applyFill="1" applyBorder="1" applyAlignment="1" applyProtection="1">
      <alignment vertical="center" shrinkToFit="1"/>
    </xf>
    <xf numFmtId="166" fontId="0" fillId="0" borderId="18" xfId="1" applyNumberFormat="1" applyFont="1" applyFill="1" applyBorder="1" applyAlignment="1" applyProtection="1">
      <alignment horizontal="center" vertical="center" shrinkToFit="1"/>
    </xf>
    <xf numFmtId="166" fontId="0" fillId="0" borderId="16" xfId="1" applyNumberFormat="1" applyFont="1" applyFill="1" applyBorder="1" applyAlignment="1" applyProtection="1">
      <alignment vertical="center" shrinkToFit="1"/>
    </xf>
    <xf numFmtId="10" fontId="0" fillId="0" borderId="18" xfId="1" applyNumberFormat="1" applyFont="1" applyFill="1" applyBorder="1" applyAlignment="1" applyProtection="1">
      <alignment vertical="center" shrinkToFit="1"/>
    </xf>
    <xf numFmtId="166" fontId="0" fillId="0" borderId="17" xfId="1" applyNumberFormat="1" applyFont="1" applyFill="1" applyBorder="1" applyAlignment="1" applyProtection="1">
      <alignment horizontal="center" vertical="center" shrinkToFit="1"/>
    </xf>
    <xf numFmtId="166" fontId="0" fillId="0" borderId="18" xfId="1" applyNumberFormat="1" applyFont="1" applyFill="1" applyBorder="1" applyAlignment="1" applyProtection="1">
      <alignment vertical="center" shrinkToFit="1"/>
    </xf>
    <xf numFmtId="166" fontId="5" fillId="5" borderId="23" xfId="1" applyNumberFormat="1" applyFont="1" applyFill="1" applyBorder="1" applyAlignment="1" applyProtection="1">
      <alignment horizontal="center" vertical="center"/>
    </xf>
    <xf numFmtId="10" fontId="5" fillId="5" borderId="23" xfId="2" applyNumberFormat="1" applyFont="1" applyFill="1" applyBorder="1" applyAlignment="1" applyProtection="1">
      <alignment horizontal="center" vertical="center"/>
    </xf>
    <xf numFmtId="166" fontId="5" fillId="5" borderId="24" xfId="1" applyNumberFormat="1" applyFont="1" applyFill="1" applyBorder="1" applyAlignment="1" applyProtection="1">
      <alignment horizontal="center" vertical="center" shrinkToFit="1"/>
    </xf>
    <xf numFmtId="166" fontId="18" fillId="5" borderId="4" xfId="1" applyNumberFormat="1" applyFont="1" applyFill="1" applyBorder="1" applyAlignment="1" applyProtection="1">
      <alignment horizontal="center" vertical="center" shrinkToFit="1"/>
    </xf>
    <xf numFmtId="166" fontId="18" fillId="5" borderId="24" xfId="1" applyNumberFormat="1" applyFont="1" applyFill="1" applyBorder="1" applyAlignment="1" applyProtection="1">
      <alignment horizontal="center" vertical="center" shrinkToFit="1"/>
    </xf>
    <xf numFmtId="166" fontId="5" fillId="5" borderId="25" xfId="1" applyNumberFormat="1" applyFont="1" applyFill="1" applyBorder="1" applyAlignment="1" applyProtection="1">
      <alignment horizontal="center" vertical="center"/>
    </xf>
    <xf numFmtId="10" fontId="5" fillId="5" borderId="26" xfId="1" applyNumberFormat="1" applyFont="1" applyFill="1" applyBorder="1" applyAlignment="1" applyProtection="1">
      <alignment horizontal="center" vertical="center"/>
    </xf>
    <xf numFmtId="10" fontId="5" fillId="5" borderId="2" xfId="1" applyNumberFormat="1" applyFont="1" applyFill="1" applyBorder="1" applyAlignment="1" applyProtection="1">
      <alignment horizontal="center" vertical="center"/>
    </xf>
    <xf numFmtId="10" fontId="5" fillId="5" borderId="25" xfId="1" applyNumberFormat="1" applyFont="1" applyFill="1" applyBorder="1" applyAlignment="1" applyProtection="1">
      <alignment horizontal="center" vertical="center"/>
    </xf>
    <xf numFmtId="166" fontId="5" fillId="5" borderId="27" xfId="1" applyNumberFormat="1" applyFont="1" applyFill="1" applyBorder="1" applyAlignment="1" applyProtection="1">
      <alignment horizontal="center" vertical="center" shrinkToFit="1"/>
    </xf>
    <xf numFmtId="166" fontId="5" fillId="5" borderId="26" xfId="1" applyNumberFormat="1" applyFont="1" applyFill="1" applyBorder="1" applyAlignment="1" applyProtection="1">
      <alignment horizontal="center" vertical="center"/>
    </xf>
    <xf numFmtId="171" fontId="1" fillId="0" borderId="36" xfId="1" applyNumberFormat="1" applyFill="1" applyBorder="1" applyAlignment="1" applyProtection="1">
      <alignment horizontal="right" shrinkToFit="1"/>
    </xf>
    <xf numFmtId="171" fontId="0" fillId="0" borderId="9" xfId="1" applyNumberFormat="1" applyFont="1" applyFill="1" applyBorder="1" applyAlignment="1" applyProtection="1">
      <alignment horizontal="center" vertical="center"/>
    </xf>
    <xf numFmtId="10" fontId="17" fillId="0" borderId="37" xfId="7" applyNumberFormat="1" applyFont="1" applyFill="1" applyBorder="1" applyAlignment="1" applyProtection="1">
      <alignment horizontal="center"/>
    </xf>
    <xf numFmtId="10" fontId="17" fillId="0" borderId="38" xfId="7" applyNumberFormat="1" applyFont="1" applyFill="1" applyBorder="1" applyAlignment="1" applyProtection="1">
      <alignment horizontal="center"/>
    </xf>
    <xf numFmtId="10" fontId="17" fillId="0" borderId="39" xfId="7" applyNumberFormat="1" applyFont="1" applyFill="1" applyBorder="1" applyAlignment="1" applyProtection="1">
      <alignment horizontal="center"/>
    </xf>
    <xf numFmtId="170" fontId="0" fillId="0" borderId="31" xfId="6" applyFont="1" applyFill="1" applyBorder="1" applyAlignment="1" applyProtection="1">
      <alignment horizontal="right" shrinkToFit="1"/>
    </xf>
    <xf numFmtId="171" fontId="0" fillId="0" borderId="1" xfId="1" applyNumberFormat="1" applyFont="1" applyFill="1" applyBorder="1" applyAlignment="1" applyProtection="1">
      <alignment horizontal="center" vertical="center"/>
    </xf>
    <xf numFmtId="10" fontId="25" fillId="0" borderId="40" xfId="7" applyNumberFormat="1" applyFont="1" applyFill="1" applyBorder="1" applyAlignment="1" applyProtection="1">
      <alignment horizontal="center"/>
      <protection locked="0"/>
    </xf>
    <xf numFmtId="10" fontId="25" fillId="0" borderId="41" xfId="7" applyNumberFormat="1" applyFont="1" applyFill="1" applyBorder="1" applyAlignment="1" applyProtection="1">
      <alignment horizontal="center"/>
      <protection locked="0"/>
    </xf>
    <xf numFmtId="10" fontId="25" fillId="0" borderId="42" xfId="7" applyNumberFormat="1" applyFont="1" applyFill="1" applyBorder="1" applyAlignment="1" applyProtection="1">
      <alignment horizontal="center"/>
      <protection locked="0"/>
    </xf>
    <xf numFmtId="170" fontId="0" fillId="6" borderId="23" xfId="6" applyFont="1" applyFill="1" applyBorder="1" applyAlignment="1" applyProtection="1">
      <alignment horizontal="center"/>
    </xf>
    <xf numFmtId="170" fontId="0" fillId="9" borderId="44" xfId="6" applyFont="1" applyFill="1" applyBorder="1" applyAlignment="1" applyProtection="1">
      <alignment horizontal="center"/>
    </xf>
    <xf numFmtId="170" fontId="0" fillId="9" borderId="45" xfId="6" applyFont="1" applyFill="1" applyBorder="1" applyAlignment="1" applyProtection="1">
      <alignment horizontal="right"/>
    </xf>
    <xf numFmtId="10" fontId="0" fillId="9" borderId="46" xfId="7" applyNumberFormat="1" applyFont="1" applyFill="1" applyBorder="1" applyAlignment="1" applyProtection="1"/>
    <xf numFmtId="10" fontId="0" fillId="9" borderId="47" xfId="7" applyNumberFormat="1" applyFont="1" applyFill="1" applyBorder="1" applyAlignment="1" applyProtection="1"/>
    <xf numFmtId="10" fontId="0" fillId="9" borderId="48" xfId="7" applyNumberFormat="1" applyFont="1" applyFill="1" applyBorder="1" applyAlignment="1" applyProtection="1"/>
    <xf numFmtId="170" fontId="0" fillId="0" borderId="15" xfId="6" applyFont="1" applyFill="1" applyBorder="1" applyAlignment="1" applyProtection="1">
      <alignment horizontal="center"/>
    </xf>
    <xf numFmtId="170" fontId="0" fillId="0" borderId="49" xfId="6" applyFont="1" applyFill="1" applyBorder="1" applyAlignment="1" applyProtection="1">
      <alignment horizontal="right"/>
    </xf>
    <xf numFmtId="43" fontId="1" fillId="0" borderId="16" xfId="1" applyFill="1" applyBorder="1" applyAlignment="1" applyProtection="1">
      <alignment shrinkToFit="1"/>
    </xf>
    <xf numFmtId="43" fontId="1" fillId="0" borderId="17" xfId="1" applyFill="1" applyBorder="1" applyAlignment="1" applyProtection="1">
      <alignment shrinkToFit="1"/>
    </xf>
    <xf numFmtId="43" fontId="1" fillId="0" borderId="18" xfId="1" applyFill="1" applyBorder="1" applyAlignment="1" applyProtection="1">
      <alignment shrinkToFit="1"/>
    </xf>
    <xf numFmtId="170" fontId="0" fillId="9" borderId="15" xfId="6" applyFont="1" applyFill="1" applyBorder="1" applyAlignment="1" applyProtection="1">
      <alignment horizontal="center"/>
    </xf>
    <xf numFmtId="170" fontId="0" fillId="9" borderId="49" xfId="6" applyFont="1" applyFill="1" applyBorder="1" applyAlignment="1" applyProtection="1">
      <alignment horizontal="right"/>
    </xf>
    <xf numFmtId="43" fontId="1" fillId="9" borderId="16" xfId="1" applyFill="1" applyBorder="1" applyAlignment="1" applyProtection="1">
      <alignment shrinkToFit="1"/>
    </xf>
    <xf numFmtId="43" fontId="1" fillId="9" borderId="17" xfId="1" applyFill="1" applyBorder="1" applyAlignment="1" applyProtection="1">
      <alignment shrinkToFit="1"/>
    </xf>
    <xf numFmtId="43" fontId="1" fillId="9" borderId="18" xfId="1" applyFill="1" applyBorder="1" applyAlignment="1" applyProtection="1">
      <alignment shrinkToFit="1"/>
    </xf>
    <xf numFmtId="170" fontId="0" fillId="0" borderId="29" xfId="6" applyFont="1" applyFill="1" applyBorder="1" applyAlignment="1" applyProtection="1">
      <alignment horizontal="center"/>
    </xf>
    <xf numFmtId="170" fontId="0" fillId="0" borderId="36" xfId="6" applyFont="1" applyFill="1" applyBorder="1" applyAlignment="1" applyProtection="1">
      <alignment horizontal="right"/>
    </xf>
    <xf numFmtId="43" fontId="1" fillId="0" borderId="50" xfId="1" applyFill="1" applyBorder="1" applyAlignment="1" applyProtection="1">
      <alignment shrinkToFit="1"/>
    </xf>
    <xf numFmtId="43" fontId="1" fillId="0" borderId="20" xfId="1" applyFill="1" applyBorder="1" applyAlignment="1" applyProtection="1">
      <alignment shrinkToFit="1"/>
    </xf>
    <xf numFmtId="43" fontId="1" fillId="0" borderId="21" xfId="1" applyFill="1" applyBorder="1" applyAlignment="1" applyProtection="1">
      <alignment shrinkToFit="1"/>
    </xf>
    <xf numFmtId="170" fontId="5" fillId="9" borderId="51" xfId="6" applyFont="1" applyFill="1" applyBorder="1" applyAlignment="1" applyProtection="1">
      <alignment horizontal="center"/>
    </xf>
    <xf numFmtId="170" fontId="5" fillId="9" borderId="52" xfId="6" applyFont="1" applyFill="1" applyBorder="1" applyAlignment="1" applyProtection="1">
      <alignment horizontal="right"/>
    </xf>
    <xf numFmtId="170" fontId="5" fillId="9" borderId="25" xfId="6" applyFont="1" applyFill="1" applyBorder="1" applyAlignment="1" applyProtection="1">
      <alignment shrinkToFit="1"/>
    </xf>
    <xf numFmtId="170" fontId="5" fillId="9" borderId="27" xfId="6" applyFont="1" applyFill="1" applyBorder="1" applyAlignment="1" applyProtection="1">
      <alignment shrinkToFit="1"/>
    </xf>
    <xf numFmtId="170" fontId="5" fillId="9" borderId="26" xfId="6" applyFont="1" applyFill="1" applyBorder="1" applyAlignment="1" applyProtection="1">
      <alignment shrinkToFit="1"/>
    </xf>
    <xf numFmtId="171" fontId="1" fillId="10" borderId="36" xfId="1" applyNumberFormat="1" applyFill="1" applyBorder="1" applyAlignment="1" applyProtection="1">
      <alignment horizontal="right" shrinkToFit="1"/>
    </xf>
    <xf numFmtId="170" fontId="0" fillId="10" borderId="31" xfId="6" applyFont="1" applyFill="1" applyBorder="1" applyAlignment="1" applyProtection="1">
      <alignment horizontal="right" shrinkToFit="1"/>
    </xf>
    <xf numFmtId="0" fontId="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wrapText="1"/>
    </xf>
    <xf numFmtId="10" fontId="0" fillId="0" borderId="0" xfId="0" applyNumberFormat="1"/>
    <xf numFmtId="0" fontId="5" fillId="0" borderId="57" xfId="3" applyFont="1" applyBorder="1" applyAlignment="1">
      <alignment vertical="top"/>
    </xf>
    <xf numFmtId="0" fontId="5" fillId="0" borderId="0" xfId="3" applyFont="1" applyAlignment="1">
      <alignment horizontal="left" vertical="top"/>
    </xf>
    <xf numFmtId="0" fontId="0" fillId="0" borderId="2" xfId="4" applyFont="1" applyBorder="1" applyAlignment="1">
      <alignment vertical="top" wrapText="1"/>
    </xf>
    <xf numFmtId="0" fontId="0" fillId="0" borderId="3" xfId="4" applyFont="1" applyBorder="1" applyAlignment="1">
      <alignment vertical="top" wrapText="1"/>
    </xf>
    <xf numFmtId="0" fontId="0" fillId="0" borderId="0" xfId="4" applyFont="1" applyAlignment="1">
      <alignment horizontal="left" vertical="top" wrapText="1"/>
    </xf>
    <xf numFmtId="0" fontId="0" fillId="0" borderId="5" xfId="4" applyFont="1" applyBorder="1" applyAlignment="1">
      <alignment horizontal="left" vertical="top" wrapText="1"/>
    </xf>
    <xf numFmtId="0" fontId="0" fillId="0" borderId="5" xfId="4" applyFont="1" applyBorder="1" applyAlignment="1">
      <alignment vertical="top" wrapText="1"/>
    </xf>
    <xf numFmtId="0" fontId="0" fillId="0" borderId="59" xfId="4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0" fillId="0" borderId="4" xfId="0" applyBorder="1"/>
    <xf numFmtId="0" fontId="5" fillId="0" borderId="1" xfId="3" applyFont="1" applyBorder="1" applyAlignment="1">
      <alignment vertical="top"/>
    </xf>
    <xf numFmtId="0" fontId="5" fillId="0" borderId="0" xfId="3" applyFont="1" applyAlignment="1">
      <alignment horizontal="center" vertical="top"/>
    </xf>
    <xf numFmtId="165" fontId="0" fillId="0" borderId="2" xfId="4" applyNumberFormat="1" applyFont="1" applyBorder="1" applyAlignment="1">
      <alignment vertical="top" shrinkToFit="1"/>
    </xf>
    <xf numFmtId="10" fontId="0" fillId="0" borderId="0" xfId="0" applyNumberFormat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0" xfId="0" applyFont="1"/>
    <xf numFmtId="0" fontId="9" fillId="0" borderId="2" xfId="0" applyFont="1" applyBorder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 shrinkToFit="1"/>
    </xf>
    <xf numFmtId="49" fontId="0" fillId="3" borderId="17" xfId="0" applyNumberFormat="1" applyFill="1" applyBorder="1" applyAlignment="1">
      <alignment horizontal="center" vertical="center" wrapText="1"/>
    </xf>
    <xf numFmtId="49" fontId="0" fillId="4" borderId="17" xfId="0" applyNumberForma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center" vertical="center" wrapText="1"/>
    </xf>
    <xf numFmtId="43" fontId="0" fillId="4" borderId="17" xfId="1" applyFont="1" applyFill="1" applyBorder="1" applyAlignment="1" applyProtection="1">
      <alignment vertical="center" wrapText="1"/>
    </xf>
    <xf numFmtId="10" fontId="0" fillId="3" borderId="17" xfId="2" applyNumberFormat="1" applyFont="1" applyFill="1" applyBorder="1" applyAlignment="1" applyProtection="1">
      <alignment horizontal="center" vertical="center" wrapText="1"/>
    </xf>
    <xf numFmtId="10" fontId="10" fillId="3" borderId="19" xfId="2" applyNumberFormat="1" applyFont="1" applyFill="1" applyBorder="1" applyAlignment="1" applyProtection="1">
      <alignment horizontal="center" vertical="center"/>
    </xf>
    <xf numFmtId="0" fontId="0" fillId="0" borderId="20" xfId="0" applyBorder="1"/>
    <xf numFmtId="0" fontId="0" fillId="0" borderId="21" xfId="0" applyBorder="1"/>
    <xf numFmtId="0" fontId="9" fillId="0" borderId="0" xfId="0" applyFont="1"/>
    <xf numFmtId="0" fontId="0" fillId="0" borderId="0" xfId="0" applyAlignment="1">
      <alignment horizontal="left"/>
    </xf>
    <xf numFmtId="43" fontId="0" fillId="4" borderId="19" xfId="1" applyFont="1" applyFill="1" applyBorder="1" applyAlignment="1" applyProtection="1">
      <alignment vertical="center" wrapText="1"/>
    </xf>
    <xf numFmtId="43" fontId="0" fillId="4" borderId="16" xfId="1" applyFont="1" applyFill="1" applyBorder="1" applyAlignment="1" applyProtection="1">
      <alignment vertical="center" wrapText="1"/>
    </xf>
    <xf numFmtId="0" fontId="5" fillId="5" borderId="4" xfId="0" applyFont="1" applyFill="1" applyBorder="1" applyAlignment="1">
      <alignment horizontal="center" vertical="center"/>
    </xf>
    <xf numFmtId="49" fontId="5" fillId="5" borderId="23" xfId="0" applyNumberFormat="1" applyFont="1" applyFill="1" applyBorder="1" applyAlignment="1">
      <alignment horizontal="center" vertical="center"/>
    </xf>
    <xf numFmtId="0" fontId="0" fillId="6" borderId="22" xfId="0" applyFill="1" applyBorder="1"/>
    <xf numFmtId="0" fontId="0" fillId="6" borderId="24" xfId="0" applyFill="1" applyBorder="1"/>
    <xf numFmtId="0" fontId="0" fillId="6" borderId="23" xfId="0" applyFill="1" applyBorder="1"/>
    <xf numFmtId="0" fontId="0" fillId="7" borderId="22" xfId="0" applyFill="1" applyBorder="1"/>
    <xf numFmtId="0" fontId="0" fillId="7" borderId="24" xfId="0" applyFill="1" applyBorder="1"/>
    <xf numFmtId="0" fontId="0" fillId="8" borderId="4" xfId="0" applyFill="1" applyBorder="1"/>
    <xf numFmtId="0" fontId="0" fillId="7" borderId="23" xfId="0" applyFill="1" applyBorder="1"/>
    <xf numFmtId="0" fontId="19" fillId="0" borderId="0" xfId="0" applyFont="1"/>
    <xf numFmtId="0" fontId="19" fillId="0" borderId="6" xfId="0" applyFont="1" applyBorder="1" applyAlignment="1">
      <alignment horizontal="left" vertical="center"/>
    </xf>
    <xf numFmtId="0" fontId="0" fillId="0" borderId="10" xfId="0" applyBorder="1"/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5" fillId="0" borderId="0" xfId="0" applyFont="1"/>
    <xf numFmtId="0" fontId="0" fillId="0" borderId="0" xfId="4" applyFont="1" applyAlignment="1">
      <alignment vertical="center"/>
    </xf>
    <xf numFmtId="0" fontId="5" fillId="0" borderId="5" xfId="0" applyFont="1" applyBorder="1"/>
    <xf numFmtId="0" fontId="0" fillId="0" borderId="5" xfId="0" applyBorder="1"/>
    <xf numFmtId="43" fontId="0" fillId="12" borderId="17" xfId="1" applyFont="1" applyFill="1" applyBorder="1" applyAlignment="1" applyProtection="1">
      <alignment vertical="center" wrapText="1"/>
      <protection locked="0"/>
    </xf>
    <xf numFmtId="0" fontId="0" fillId="11" borderId="3" xfId="4" applyFont="1" applyFill="1" applyBorder="1" applyAlignment="1" applyProtection="1">
      <alignment vertical="top" wrapText="1"/>
      <protection locked="0"/>
    </xf>
    <xf numFmtId="0" fontId="28" fillId="0" borderId="0" xfId="0" applyFont="1"/>
    <xf numFmtId="0" fontId="23" fillId="0" borderId="5" xfId="5" applyFont="1" applyBorder="1" applyAlignment="1">
      <alignment horizontal="left" vertical="center" wrapText="1"/>
    </xf>
    <xf numFmtId="0" fontId="23" fillId="0" borderId="13" xfId="5" applyFont="1" applyBorder="1" applyAlignment="1">
      <alignment horizontal="center"/>
    </xf>
    <xf numFmtId="0" fontId="23" fillId="0" borderId="32" xfId="5" applyFont="1" applyBorder="1" applyAlignment="1">
      <alignment horizontal="center"/>
    </xf>
    <xf numFmtId="0" fontId="23" fillId="0" borderId="14" xfId="5" applyFont="1" applyBorder="1" applyAlignment="1">
      <alignment horizontal="center"/>
    </xf>
    <xf numFmtId="0" fontId="23" fillId="0" borderId="8" xfId="5" applyFont="1" applyBorder="1" applyAlignment="1">
      <alignment horizontal="left" vertical="center" wrapText="1"/>
    </xf>
    <xf numFmtId="172" fontId="23" fillId="0" borderId="33" xfId="5" applyNumberFormat="1" applyFont="1" applyBorder="1" applyAlignment="1">
      <alignment horizontal="center"/>
    </xf>
    <xf numFmtId="172" fontId="23" fillId="0" borderId="34" xfId="5" applyNumberFormat="1" applyFont="1" applyBorder="1" applyAlignment="1">
      <alignment horizontal="center"/>
    </xf>
    <xf numFmtId="172" fontId="23" fillId="0" borderId="35" xfId="5" applyNumberFormat="1" applyFont="1" applyBorder="1" applyAlignment="1">
      <alignment horizontal="center"/>
    </xf>
    <xf numFmtId="10" fontId="22" fillId="0" borderId="9" xfId="5" applyNumberFormat="1" applyFont="1" applyBorder="1" applyAlignment="1">
      <alignment horizontal="center"/>
    </xf>
    <xf numFmtId="169" fontId="22" fillId="0" borderId="29" xfId="5" applyNumberFormat="1" applyFont="1" applyBorder="1" applyAlignment="1">
      <alignment horizontal="left"/>
    </xf>
    <xf numFmtId="10" fontId="22" fillId="0" borderId="30" xfId="5" applyNumberFormat="1" applyFont="1" applyBorder="1" applyAlignment="1">
      <alignment horizontal="left"/>
    </xf>
    <xf numFmtId="0" fontId="22" fillId="0" borderId="1" xfId="5" applyFont="1" applyBorder="1" applyAlignment="1">
      <alignment horizontal="center"/>
    </xf>
    <xf numFmtId="0" fontId="22" fillId="0" borderId="31" xfId="5" applyFont="1" applyBorder="1"/>
    <xf numFmtId="0" fontId="24" fillId="0" borderId="31" xfId="5" applyFont="1" applyBorder="1"/>
    <xf numFmtId="10" fontId="25" fillId="0" borderId="40" xfId="7" applyNumberFormat="1" applyFont="1" applyFill="1" applyBorder="1" applyAlignment="1" applyProtection="1">
      <alignment horizontal="center"/>
    </xf>
    <xf numFmtId="10" fontId="25" fillId="0" borderId="41" xfId="7" applyNumberFormat="1" applyFont="1" applyFill="1" applyBorder="1" applyAlignment="1" applyProtection="1">
      <alignment horizontal="center"/>
    </xf>
    <xf numFmtId="10" fontId="25" fillId="0" borderId="42" xfId="7" applyNumberFormat="1" applyFont="1" applyFill="1" applyBorder="1" applyAlignment="1" applyProtection="1">
      <alignment horizontal="center"/>
    </xf>
    <xf numFmtId="169" fontId="22" fillId="10" borderId="29" xfId="5" applyNumberFormat="1" applyFont="1" applyFill="1" applyBorder="1" applyAlignment="1">
      <alignment horizontal="left"/>
    </xf>
    <xf numFmtId="10" fontId="22" fillId="10" borderId="30" xfId="5" applyNumberFormat="1" applyFont="1" applyFill="1" applyBorder="1" applyAlignment="1">
      <alignment horizontal="left"/>
    </xf>
    <xf numFmtId="0" fontId="22" fillId="10" borderId="31" xfId="5" applyFont="1" applyFill="1" applyBorder="1"/>
    <xf numFmtId="0" fontId="24" fillId="10" borderId="31" xfId="5" applyFont="1" applyFill="1" applyBorder="1"/>
    <xf numFmtId="0" fontId="22" fillId="6" borderId="4" xfId="5" applyFont="1" applyFill="1" applyBorder="1" applyAlignment="1">
      <alignment horizontal="center"/>
    </xf>
    <xf numFmtId="0" fontId="22" fillId="6" borderId="22" xfId="5" applyFont="1" applyFill="1" applyBorder="1"/>
    <xf numFmtId="0" fontId="22" fillId="6" borderId="23" xfId="5" applyFont="1" applyFill="1" applyBorder="1"/>
    <xf numFmtId="0" fontId="22" fillId="6" borderId="24" xfId="5" applyFont="1" applyFill="1" applyBorder="1"/>
    <xf numFmtId="0" fontId="22" fillId="0" borderId="0" xfId="5" applyFont="1" applyAlignment="1">
      <alignment horizontal="center"/>
    </xf>
    <xf numFmtId="0" fontId="26" fillId="0" borderId="43" xfId="5" applyFont="1" applyBorder="1" applyAlignment="1">
      <alignment vertical="top"/>
    </xf>
    <xf numFmtId="0" fontId="22" fillId="9" borderId="9" xfId="5" applyFont="1" applyFill="1" applyBorder="1"/>
    <xf numFmtId="0" fontId="22" fillId="9" borderId="1" xfId="5" applyFont="1" applyFill="1" applyBorder="1"/>
    <xf numFmtId="0" fontId="23" fillId="0" borderId="0" xfId="5" applyFont="1" applyAlignment="1">
      <alignment horizontal="left"/>
    </xf>
    <xf numFmtId="0" fontId="22" fillId="0" borderId="0" xfId="5" applyFont="1"/>
    <xf numFmtId="0" fontId="22" fillId="9" borderId="1" xfId="5" applyFont="1" applyFill="1" applyBorder="1" applyAlignment="1">
      <alignment horizontal="center"/>
    </xf>
    <xf numFmtId="0" fontId="22" fillId="9" borderId="2" xfId="5" applyFont="1" applyFill="1" applyBorder="1"/>
    <xf numFmtId="164" fontId="0" fillId="0" borderId="0" xfId="0" applyNumberFormat="1"/>
    <xf numFmtId="43" fontId="0" fillId="0" borderId="0" xfId="0" applyNumberFormat="1"/>
    <xf numFmtId="0" fontId="5" fillId="0" borderId="59" xfId="0" applyFont="1" applyBorder="1"/>
    <xf numFmtId="0" fontId="0" fillId="0" borderId="59" xfId="0" applyBorder="1"/>
    <xf numFmtId="10" fontId="17" fillId="11" borderId="37" xfId="7" applyNumberFormat="1" applyFont="1" applyFill="1" applyBorder="1" applyAlignment="1" applyProtection="1">
      <alignment horizontal="center"/>
      <protection locked="0"/>
    </xf>
    <xf numFmtId="10" fontId="17" fillId="11" borderId="38" xfId="7" applyNumberFormat="1" applyFont="1" applyFill="1" applyBorder="1" applyAlignment="1" applyProtection="1">
      <alignment horizontal="center"/>
      <protection locked="0"/>
    </xf>
    <xf numFmtId="10" fontId="17" fillId="11" borderId="39" xfId="7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textRotation="90"/>
    </xf>
    <xf numFmtId="0" fontId="0" fillId="2" borderId="0" xfId="0" applyFill="1" applyAlignment="1">
      <alignment horizontal="left"/>
    </xf>
    <xf numFmtId="0" fontId="5" fillId="0" borderId="58" xfId="3" applyFont="1" applyBorder="1" applyAlignment="1">
      <alignment horizontal="center" vertical="top"/>
    </xf>
    <xf numFmtId="0" fontId="5" fillId="0" borderId="59" xfId="3" applyFont="1" applyBorder="1" applyAlignment="1">
      <alignment horizontal="center" vertical="top"/>
    </xf>
    <xf numFmtId="0" fontId="5" fillId="0" borderId="7" xfId="3" applyFont="1" applyBorder="1" applyAlignment="1">
      <alignment horizontal="center" vertical="top"/>
    </xf>
    <xf numFmtId="0" fontId="5" fillId="0" borderId="8" xfId="3" applyFont="1" applyBorder="1" applyAlignment="1">
      <alignment horizontal="center" vertical="top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5" fillId="0" borderId="6" xfId="3" applyFont="1" applyBorder="1" applyAlignment="1">
      <alignment horizontal="center" vertical="top"/>
    </xf>
    <xf numFmtId="0" fontId="5" fillId="0" borderId="0" xfId="3" applyFont="1" applyAlignment="1">
      <alignment horizontal="center" vertical="top"/>
    </xf>
    <xf numFmtId="0" fontId="5" fillId="0" borderId="54" xfId="3" applyFont="1" applyBorder="1" applyAlignment="1">
      <alignment horizontal="center" vertical="top"/>
    </xf>
    <xf numFmtId="0" fontId="0" fillId="11" borderId="7" xfId="4" applyFont="1" applyFill="1" applyBorder="1" applyAlignment="1" applyProtection="1">
      <alignment horizontal="center" vertical="top" wrapText="1"/>
      <protection locked="0"/>
    </xf>
    <xf numFmtId="0" fontId="0" fillId="11" borderId="8" xfId="4" applyFont="1" applyFill="1" applyBorder="1" applyAlignment="1" applyProtection="1">
      <alignment horizontal="center" vertical="top" wrapText="1"/>
      <protection locked="0"/>
    </xf>
    <xf numFmtId="0" fontId="0" fillId="11" borderId="56" xfId="4" applyFont="1" applyFill="1" applyBorder="1" applyAlignment="1" applyProtection="1">
      <alignment horizontal="center" vertical="top" wrapText="1"/>
      <protection locked="0"/>
    </xf>
    <xf numFmtId="0" fontId="5" fillId="0" borderId="57" xfId="3" applyFont="1" applyBorder="1" applyAlignment="1">
      <alignment horizontal="left" vertical="top"/>
    </xf>
    <xf numFmtId="0" fontId="0" fillId="11" borderId="2" xfId="4" applyFont="1" applyFill="1" applyBorder="1" applyAlignment="1" applyProtection="1">
      <alignment horizontal="left" vertical="top" wrapText="1"/>
      <protection locked="0"/>
    </xf>
    <xf numFmtId="0" fontId="0" fillId="0" borderId="2" xfId="4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/>
    </xf>
    <xf numFmtId="49" fontId="0" fillId="11" borderId="63" xfId="4" applyNumberFormat="1" applyFont="1" applyFill="1" applyBorder="1" applyAlignment="1" applyProtection="1">
      <alignment horizontal="center" vertical="top"/>
      <protection locked="0"/>
    </xf>
    <xf numFmtId="0" fontId="20" fillId="11" borderId="28" xfId="4" applyFont="1" applyFill="1" applyBorder="1" applyAlignment="1" applyProtection="1">
      <alignment horizontal="center" vertical="center"/>
      <protection locked="0"/>
    </xf>
    <xf numFmtId="168" fontId="0" fillId="11" borderId="0" xfId="0" applyNumberFormat="1" applyFill="1" applyAlignment="1" applyProtection="1">
      <alignment horizontal="left"/>
      <protection locked="0"/>
    </xf>
    <xf numFmtId="0" fontId="5" fillId="5" borderId="22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4" borderId="2" xfId="0" applyFont="1" applyFill="1" applyBorder="1" applyAlignment="1">
      <alignment horizontal="left" vertical="top" wrapText="1"/>
    </xf>
    <xf numFmtId="0" fontId="20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167" fontId="0" fillId="11" borderId="8" xfId="0" applyNumberFormat="1" applyFill="1" applyBorder="1" applyAlignment="1" applyProtection="1">
      <alignment horizontal="left"/>
      <protection locked="0"/>
    </xf>
    <xf numFmtId="0" fontId="0" fillId="11" borderId="62" xfId="4" applyFont="1" applyFill="1" applyBorder="1" applyAlignment="1" applyProtection="1">
      <alignment horizontal="center" vertical="top"/>
      <protection locked="0"/>
    </xf>
    <xf numFmtId="0" fontId="0" fillId="11" borderId="63" xfId="4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center" textRotation="90" wrapText="1"/>
    </xf>
    <xf numFmtId="0" fontId="11" fillId="0" borderId="0" xfId="0" applyFont="1" applyAlignment="1">
      <alignment horizontal="center" textRotation="90" wrapText="1"/>
    </xf>
    <xf numFmtId="0" fontId="5" fillId="0" borderId="10" xfId="0" applyFont="1" applyBorder="1" applyAlignment="1">
      <alignment horizontal="center"/>
    </xf>
    <xf numFmtId="0" fontId="0" fillId="0" borderId="0" xfId="4" applyFont="1" applyAlignment="1">
      <alignment horizontal="center" vertical="top"/>
    </xf>
    <xf numFmtId="167" fontId="0" fillId="0" borderId="8" xfId="0" applyNumberFormat="1" applyBorder="1" applyAlignment="1">
      <alignment horizontal="left"/>
    </xf>
    <xf numFmtId="0" fontId="22" fillId="0" borderId="4" xfId="5" applyFont="1" applyBorder="1" applyAlignment="1">
      <alignment horizontal="center" wrapText="1"/>
    </xf>
    <xf numFmtId="0" fontId="23" fillId="0" borderId="22" xfId="5" applyFont="1" applyBorder="1" applyAlignment="1">
      <alignment horizontal="center" vertical="center" wrapText="1"/>
    </xf>
    <xf numFmtId="0" fontId="23" fillId="0" borderId="23" xfId="5" applyFont="1" applyBorder="1" applyAlignment="1">
      <alignment horizontal="left" vertical="center" wrapText="1"/>
    </xf>
    <xf numFmtId="170" fontId="5" fillId="0" borderId="24" xfId="6" applyFont="1" applyFill="1" applyBorder="1" applyAlignment="1" applyProtection="1">
      <alignment horizontal="center" vertical="center" wrapText="1"/>
    </xf>
    <xf numFmtId="164" fontId="26" fillId="0" borderId="22" xfId="8" applyFont="1" applyBorder="1" applyAlignment="1" applyProtection="1">
      <alignment horizontal="center" vertical="top"/>
    </xf>
    <xf numFmtId="164" fontId="26" fillId="0" borderId="24" xfId="8" applyFont="1" applyBorder="1" applyAlignment="1" applyProtection="1">
      <alignment horizontal="center" vertical="top"/>
    </xf>
    <xf numFmtId="0" fontId="20" fillId="0" borderId="28" xfId="4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Alignment="1" applyProtection="1">
      <alignment horizontal="center" vertical="center"/>
      <protection locked="0"/>
    </xf>
    <xf numFmtId="171" fontId="5" fillId="0" borderId="4" xfId="1" applyNumberFormat="1" applyFont="1" applyFill="1" applyBorder="1" applyAlignment="1" applyProtection="1">
      <alignment horizontal="center" vertical="center"/>
    </xf>
    <xf numFmtId="168" fontId="0" fillId="0" borderId="0" xfId="0" applyNumberFormat="1" applyAlignment="1">
      <alignment horizontal="left"/>
    </xf>
  </cellXfs>
  <cellStyles count="9">
    <cellStyle name="Moeda" xfId="8" builtinId="4"/>
    <cellStyle name="Normal" xfId="0" builtinId="0"/>
    <cellStyle name="Normal 2" xfId="4" xr:uid="{51517625-9046-46DD-9495-89C23E060E55}"/>
    <cellStyle name="Normal 3" xfId="5" xr:uid="{0BAC6756-D917-42DF-8BDB-4F86D3E82E64}"/>
    <cellStyle name="Normal_FICHA DE VERIFICAÇÃO PRELIMINAR - Plano R" xfId="3" xr:uid="{5F4DC959-57EA-4FAF-B652-746A3A663F4F}"/>
    <cellStyle name="Porcentagem" xfId="2" builtinId="5"/>
    <cellStyle name="Porcentagem 2" xfId="7" xr:uid="{286FC24D-7A75-4BE5-B4D5-F685D8695B2D}"/>
    <cellStyle name="Vírgula" xfId="1" builtinId="3"/>
    <cellStyle name="Vírgula 2" xfId="6" xr:uid="{346DD470-76ED-4A5B-8941-D21BDDED185C}"/>
  </cellStyles>
  <dxfs count="84"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44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ont>
        <b val="0"/>
        <condense val="0"/>
        <extend val="0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8"/>
      </font>
      <fill>
        <patternFill patternType="solid">
          <fgColor indexed="46"/>
          <bgColor indexed="2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4"/>
          <bgColor indexed="22"/>
        </patternFill>
      </fill>
    </dxf>
    <dxf>
      <fill>
        <patternFill patternType="solid">
          <fgColor indexed="46"/>
          <bgColor indexed="55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border>
        <top style="thin">
          <color indexed="64"/>
        </top>
      </border>
    </dxf>
    <dxf>
      <border>
        <left style="thin">
          <color indexed="8"/>
        </left>
        <right style="thin">
          <color indexed="8"/>
        </right>
        <top/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400049</xdr:colOff>
      <xdr:row>0</xdr:row>
      <xdr:rowOff>38100</xdr:rowOff>
    </xdr:from>
    <xdr:to>
      <xdr:col>23</xdr:col>
      <xdr:colOff>704849</xdr:colOff>
      <xdr:row>7</xdr:row>
      <xdr:rowOff>109813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A7F8E9-FB5F-4738-AA93-757AE6C91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5674" y="38100"/>
          <a:ext cx="1285875" cy="1338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523875</xdr:colOff>
      <xdr:row>1</xdr:row>
      <xdr:rowOff>0</xdr:rowOff>
    </xdr:from>
    <xdr:to>
      <xdr:col>12</xdr:col>
      <xdr:colOff>95250</xdr:colOff>
      <xdr:row>5</xdr:row>
      <xdr:rowOff>99670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F781ED0-F906-4652-9307-B764A6530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0" y="190500"/>
          <a:ext cx="1038225" cy="10807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quitetura\Desktop\OR&#199;AMENTO%20OBRA%20TEATRO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OBRA TEATRO 3"/>
    </sheetNames>
    <sheetDataSet>
      <sheetData sheetId="0">
        <row r="3">
          <cell r="O3">
            <v>1</v>
          </cell>
        </row>
        <row r="4">
          <cell r="O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53"/>
  <sheetViews>
    <sheetView tabSelected="1" topLeftCell="O1" workbookViewId="0">
      <selection activeCell="R262" sqref="R262"/>
    </sheetView>
  </sheetViews>
  <sheetFormatPr defaultRowHeight="15" x14ac:dyDescent="0.25"/>
  <cols>
    <col min="1" max="1" width="5.5703125" hidden="1" customWidth="1"/>
    <col min="2" max="2" width="10.42578125" hidden="1" customWidth="1"/>
    <col min="3" max="3" width="5.5703125" hidden="1" customWidth="1"/>
    <col min="4" max="4" width="12.85546875" hidden="1" customWidth="1"/>
    <col min="5" max="5" width="8.7109375" hidden="1" customWidth="1"/>
    <col min="6" max="6" width="12.42578125" hidden="1" customWidth="1"/>
    <col min="7" max="7" width="14.5703125" hidden="1" customWidth="1"/>
    <col min="8" max="8" width="11.28515625" hidden="1" customWidth="1"/>
    <col min="9" max="9" width="13.42578125" hidden="1" customWidth="1"/>
    <col min="10" max="10" width="7.28515625" hidden="1" customWidth="1"/>
    <col min="11" max="11" width="7.5703125" hidden="1" customWidth="1"/>
    <col min="12" max="12" width="3.7109375" hidden="1" customWidth="1"/>
    <col min="13" max="14" width="8.7109375" hidden="1" customWidth="1"/>
    <col min="15" max="15" width="12.7109375" customWidth="1"/>
    <col min="16" max="17" width="15.7109375" customWidth="1"/>
    <col min="18" max="18" width="65.7109375" customWidth="1"/>
    <col min="19" max="19" width="10.7109375" customWidth="1"/>
    <col min="20" max="21" width="14.7109375" customWidth="1"/>
    <col min="22" max="22" width="10.7109375" customWidth="1"/>
    <col min="23" max="23" width="14.7109375" customWidth="1"/>
    <col min="24" max="24" width="15.7109375" customWidth="1"/>
    <col min="25" max="26" width="3.7109375" hidden="1" customWidth="1"/>
    <col min="27" max="28" width="14.7109375" hidden="1" customWidth="1"/>
    <col min="29" max="29" width="15.7109375" hidden="1" customWidth="1"/>
    <col min="30" max="31" width="9.140625" hidden="1" customWidth="1"/>
    <col min="32" max="32" width="15.5703125" hidden="1" customWidth="1"/>
    <col min="33" max="33" width="15.7109375" hidden="1" customWidth="1"/>
    <col min="34" max="34" width="0" hidden="1" customWidth="1"/>
    <col min="35" max="35" width="1.7109375" hidden="1" customWidth="1"/>
    <col min="36" max="36" width="14.7109375" hidden="1" customWidth="1"/>
    <col min="37" max="37" width="1.7109375" hidden="1" customWidth="1"/>
    <col min="38" max="38" width="14.7109375" hidden="1" customWidth="1"/>
    <col min="39" max="40" width="15.7109375" hidden="1" customWidth="1"/>
    <col min="257" max="267" width="0" hidden="1" customWidth="1"/>
    <col min="268" max="268" width="3.7109375" customWidth="1"/>
    <col min="269" max="270" width="8.7109375" customWidth="1"/>
    <col min="271" max="271" width="12.7109375" customWidth="1"/>
    <col min="272" max="273" width="15.7109375" customWidth="1"/>
    <col min="274" max="274" width="65.7109375" customWidth="1"/>
    <col min="275" max="275" width="10.7109375" customWidth="1"/>
    <col min="276" max="277" width="14.7109375" customWidth="1"/>
    <col min="278" max="278" width="10.7109375" customWidth="1"/>
    <col min="279" max="279" width="14.7109375" customWidth="1"/>
    <col min="280" max="280" width="15.7109375" customWidth="1"/>
    <col min="281" max="281" width="3.7109375" customWidth="1"/>
    <col min="282" max="284" width="0" hidden="1" customWidth="1"/>
    <col min="285" max="285" width="15.7109375" customWidth="1"/>
    <col min="286" max="288" width="0" hidden="1" customWidth="1"/>
    <col min="289" max="289" width="15.7109375" customWidth="1"/>
    <col min="291" max="291" width="1.7109375" customWidth="1"/>
    <col min="292" max="292" width="14.7109375" customWidth="1"/>
    <col min="293" max="293" width="1.7109375" customWidth="1"/>
    <col min="294" max="294" width="14.7109375" customWidth="1"/>
    <col min="295" max="296" width="15.7109375" customWidth="1"/>
    <col min="513" max="523" width="0" hidden="1" customWidth="1"/>
    <col min="524" max="524" width="3.7109375" customWidth="1"/>
    <col min="525" max="526" width="8.7109375" customWidth="1"/>
    <col min="527" max="527" width="12.7109375" customWidth="1"/>
    <col min="528" max="529" width="15.7109375" customWidth="1"/>
    <col min="530" max="530" width="65.7109375" customWidth="1"/>
    <col min="531" max="531" width="10.7109375" customWidth="1"/>
    <col min="532" max="533" width="14.7109375" customWidth="1"/>
    <col min="534" max="534" width="10.7109375" customWidth="1"/>
    <col min="535" max="535" width="14.7109375" customWidth="1"/>
    <col min="536" max="536" width="15.7109375" customWidth="1"/>
    <col min="537" max="537" width="3.7109375" customWidth="1"/>
    <col min="538" max="540" width="0" hidden="1" customWidth="1"/>
    <col min="541" max="541" width="15.7109375" customWidth="1"/>
    <col min="542" max="544" width="0" hidden="1" customWidth="1"/>
    <col min="545" max="545" width="15.7109375" customWidth="1"/>
    <col min="547" max="547" width="1.7109375" customWidth="1"/>
    <col min="548" max="548" width="14.7109375" customWidth="1"/>
    <col min="549" max="549" width="1.7109375" customWidth="1"/>
    <col min="550" max="550" width="14.7109375" customWidth="1"/>
    <col min="551" max="552" width="15.7109375" customWidth="1"/>
    <col min="769" max="779" width="0" hidden="1" customWidth="1"/>
    <col min="780" max="780" width="3.7109375" customWidth="1"/>
    <col min="781" max="782" width="8.7109375" customWidth="1"/>
    <col min="783" max="783" width="12.7109375" customWidth="1"/>
    <col min="784" max="785" width="15.7109375" customWidth="1"/>
    <col min="786" max="786" width="65.7109375" customWidth="1"/>
    <col min="787" max="787" width="10.7109375" customWidth="1"/>
    <col min="788" max="789" width="14.7109375" customWidth="1"/>
    <col min="790" max="790" width="10.7109375" customWidth="1"/>
    <col min="791" max="791" width="14.7109375" customWidth="1"/>
    <col min="792" max="792" width="15.7109375" customWidth="1"/>
    <col min="793" max="793" width="3.7109375" customWidth="1"/>
    <col min="794" max="796" width="0" hidden="1" customWidth="1"/>
    <col min="797" max="797" width="15.7109375" customWidth="1"/>
    <col min="798" max="800" width="0" hidden="1" customWidth="1"/>
    <col min="801" max="801" width="15.7109375" customWidth="1"/>
    <col min="803" max="803" width="1.7109375" customWidth="1"/>
    <col min="804" max="804" width="14.7109375" customWidth="1"/>
    <col min="805" max="805" width="1.7109375" customWidth="1"/>
    <col min="806" max="806" width="14.7109375" customWidth="1"/>
    <col min="807" max="808" width="15.7109375" customWidth="1"/>
    <col min="1025" max="1035" width="0" hidden="1" customWidth="1"/>
    <col min="1036" max="1036" width="3.7109375" customWidth="1"/>
    <col min="1037" max="1038" width="8.7109375" customWidth="1"/>
    <col min="1039" max="1039" width="12.7109375" customWidth="1"/>
    <col min="1040" max="1041" width="15.7109375" customWidth="1"/>
    <col min="1042" max="1042" width="65.7109375" customWidth="1"/>
    <col min="1043" max="1043" width="10.7109375" customWidth="1"/>
    <col min="1044" max="1045" width="14.7109375" customWidth="1"/>
    <col min="1046" max="1046" width="10.7109375" customWidth="1"/>
    <col min="1047" max="1047" width="14.7109375" customWidth="1"/>
    <col min="1048" max="1048" width="15.7109375" customWidth="1"/>
    <col min="1049" max="1049" width="3.7109375" customWidth="1"/>
    <col min="1050" max="1052" width="0" hidden="1" customWidth="1"/>
    <col min="1053" max="1053" width="15.7109375" customWidth="1"/>
    <col min="1054" max="1056" width="0" hidden="1" customWidth="1"/>
    <col min="1057" max="1057" width="15.7109375" customWidth="1"/>
    <col min="1059" max="1059" width="1.7109375" customWidth="1"/>
    <col min="1060" max="1060" width="14.7109375" customWidth="1"/>
    <col min="1061" max="1061" width="1.7109375" customWidth="1"/>
    <col min="1062" max="1062" width="14.7109375" customWidth="1"/>
    <col min="1063" max="1064" width="15.7109375" customWidth="1"/>
    <col min="1281" max="1291" width="0" hidden="1" customWidth="1"/>
    <col min="1292" max="1292" width="3.7109375" customWidth="1"/>
    <col min="1293" max="1294" width="8.7109375" customWidth="1"/>
    <col min="1295" max="1295" width="12.7109375" customWidth="1"/>
    <col min="1296" max="1297" width="15.7109375" customWidth="1"/>
    <col min="1298" max="1298" width="65.7109375" customWidth="1"/>
    <col min="1299" max="1299" width="10.7109375" customWidth="1"/>
    <col min="1300" max="1301" width="14.7109375" customWidth="1"/>
    <col min="1302" max="1302" width="10.7109375" customWidth="1"/>
    <col min="1303" max="1303" width="14.7109375" customWidth="1"/>
    <col min="1304" max="1304" width="15.7109375" customWidth="1"/>
    <col min="1305" max="1305" width="3.7109375" customWidth="1"/>
    <col min="1306" max="1308" width="0" hidden="1" customWidth="1"/>
    <col min="1309" max="1309" width="15.7109375" customWidth="1"/>
    <col min="1310" max="1312" width="0" hidden="1" customWidth="1"/>
    <col min="1313" max="1313" width="15.7109375" customWidth="1"/>
    <col min="1315" max="1315" width="1.7109375" customWidth="1"/>
    <col min="1316" max="1316" width="14.7109375" customWidth="1"/>
    <col min="1317" max="1317" width="1.7109375" customWidth="1"/>
    <col min="1318" max="1318" width="14.7109375" customWidth="1"/>
    <col min="1319" max="1320" width="15.7109375" customWidth="1"/>
    <col min="1537" max="1547" width="0" hidden="1" customWidth="1"/>
    <col min="1548" max="1548" width="3.7109375" customWidth="1"/>
    <col min="1549" max="1550" width="8.7109375" customWidth="1"/>
    <col min="1551" max="1551" width="12.7109375" customWidth="1"/>
    <col min="1552" max="1553" width="15.7109375" customWidth="1"/>
    <col min="1554" max="1554" width="65.7109375" customWidth="1"/>
    <col min="1555" max="1555" width="10.7109375" customWidth="1"/>
    <col min="1556" max="1557" width="14.7109375" customWidth="1"/>
    <col min="1558" max="1558" width="10.7109375" customWidth="1"/>
    <col min="1559" max="1559" width="14.7109375" customWidth="1"/>
    <col min="1560" max="1560" width="15.7109375" customWidth="1"/>
    <col min="1561" max="1561" width="3.7109375" customWidth="1"/>
    <col min="1562" max="1564" width="0" hidden="1" customWidth="1"/>
    <col min="1565" max="1565" width="15.7109375" customWidth="1"/>
    <col min="1566" max="1568" width="0" hidden="1" customWidth="1"/>
    <col min="1569" max="1569" width="15.7109375" customWidth="1"/>
    <col min="1571" max="1571" width="1.7109375" customWidth="1"/>
    <col min="1572" max="1572" width="14.7109375" customWidth="1"/>
    <col min="1573" max="1573" width="1.7109375" customWidth="1"/>
    <col min="1574" max="1574" width="14.7109375" customWidth="1"/>
    <col min="1575" max="1576" width="15.7109375" customWidth="1"/>
    <col min="1793" max="1803" width="0" hidden="1" customWidth="1"/>
    <col min="1804" max="1804" width="3.7109375" customWidth="1"/>
    <col min="1805" max="1806" width="8.7109375" customWidth="1"/>
    <col min="1807" max="1807" width="12.7109375" customWidth="1"/>
    <col min="1808" max="1809" width="15.7109375" customWidth="1"/>
    <col min="1810" max="1810" width="65.7109375" customWidth="1"/>
    <col min="1811" max="1811" width="10.7109375" customWidth="1"/>
    <col min="1812" max="1813" width="14.7109375" customWidth="1"/>
    <col min="1814" max="1814" width="10.7109375" customWidth="1"/>
    <col min="1815" max="1815" width="14.7109375" customWidth="1"/>
    <col min="1816" max="1816" width="15.7109375" customWidth="1"/>
    <col min="1817" max="1817" width="3.7109375" customWidth="1"/>
    <col min="1818" max="1820" width="0" hidden="1" customWidth="1"/>
    <col min="1821" max="1821" width="15.7109375" customWidth="1"/>
    <col min="1822" max="1824" width="0" hidden="1" customWidth="1"/>
    <col min="1825" max="1825" width="15.7109375" customWidth="1"/>
    <col min="1827" max="1827" width="1.7109375" customWidth="1"/>
    <col min="1828" max="1828" width="14.7109375" customWidth="1"/>
    <col min="1829" max="1829" width="1.7109375" customWidth="1"/>
    <col min="1830" max="1830" width="14.7109375" customWidth="1"/>
    <col min="1831" max="1832" width="15.7109375" customWidth="1"/>
    <col min="2049" max="2059" width="0" hidden="1" customWidth="1"/>
    <col min="2060" max="2060" width="3.7109375" customWidth="1"/>
    <col min="2061" max="2062" width="8.7109375" customWidth="1"/>
    <col min="2063" max="2063" width="12.7109375" customWidth="1"/>
    <col min="2064" max="2065" width="15.7109375" customWidth="1"/>
    <col min="2066" max="2066" width="65.7109375" customWidth="1"/>
    <col min="2067" max="2067" width="10.7109375" customWidth="1"/>
    <col min="2068" max="2069" width="14.7109375" customWidth="1"/>
    <col min="2070" max="2070" width="10.7109375" customWidth="1"/>
    <col min="2071" max="2071" width="14.7109375" customWidth="1"/>
    <col min="2072" max="2072" width="15.7109375" customWidth="1"/>
    <col min="2073" max="2073" width="3.7109375" customWidth="1"/>
    <col min="2074" max="2076" width="0" hidden="1" customWidth="1"/>
    <col min="2077" max="2077" width="15.7109375" customWidth="1"/>
    <col min="2078" max="2080" width="0" hidden="1" customWidth="1"/>
    <col min="2081" max="2081" width="15.7109375" customWidth="1"/>
    <col min="2083" max="2083" width="1.7109375" customWidth="1"/>
    <col min="2084" max="2084" width="14.7109375" customWidth="1"/>
    <col min="2085" max="2085" width="1.7109375" customWidth="1"/>
    <col min="2086" max="2086" width="14.7109375" customWidth="1"/>
    <col min="2087" max="2088" width="15.7109375" customWidth="1"/>
    <col min="2305" max="2315" width="0" hidden="1" customWidth="1"/>
    <col min="2316" max="2316" width="3.7109375" customWidth="1"/>
    <col min="2317" max="2318" width="8.7109375" customWidth="1"/>
    <col min="2319" max="2319" width="12.7109375" customWidth="1"/>
    <col min="2320" max="2321" width="15.7109375" customWidth="1"/>
    <col min="2322" max="2322" width="65.7109375" customWidth="1"/>
    <col min="2323" max="2323" width="10.7109375" customWidth="1"/>
    <col min="2324" max="2325" width="14.7109375" customWidth="1"/>
    <col min="2326" max="2326" width="10.7109375" customWidth="1"/>
    <col min="2327" max="2327" width="14.7109375" customWidth="1"/>
    <col min="2328" max="2328" width="15.7109375" customWidth="1"/>
    <col min="2329" max="2329" width="3.7109375" customWidth="1"/>
    <col min="2330" max="2332" width="0" hidden="1" customWidth="1"/>
    <col min="2333" max="2333" width="15.7109375" customWidth="1"/>
    <col min="2334" max="2336" width="0" hidden="1" customWidth="1"/>
    <col min="2337" max="2337" width="15.7109375" customWidth="1"/>
    <col min="2339" max="2339" width="1.7109375" customWidth="1"/>
    <col min="2340" max="2340" width="14.7109375" customWidth="1"/>
    <col min="2341" max="2341" width="1.7109375" customWidth="1"/>
    <col min="2342" max="2342" width="14.7109375" customWidth="1"/>
    <col min="2343" max="2344" width="15.7109375" customWidth="1"/>
    <col min="2561" max="2571" width="0" hidden="1" customWidth="1"/>
    <col min="2572" max="2572" width="3.7109375" customWidth="1"/>
    <col min="2573" max="2574" width="8.7109375" customWidth="1"/>
    <col min="2575" max="2575" width="12.7109375" customWidth="1"/>
    <col min="2576" max="2577" width="15.7109375" customWidth="1"/>
    <col min="2578" max="2578" width="65.7109375" customWidth="1"/>
    <col min="2579" max="2579" width="10.7109375" customWidth="1"/>
    <col min="2580" max="2581" width="14.7109375" customWidth="1"/>
    <col min="2582" max="2582" width="10.7109375" customWidth="1"/>
    <col min="2583" max="2583" width="14.7109375" customWidth="1"/>
    <col min="2584" max="2584" width="15.7109375" customWidth="1"/>
    <col min="2585" max="2585" width="3.7109375" customWidth="1"/>
    <col min="2586" max="2588" width="0" hidden="1" customWidth="1"/>
    <col min="2589" max="2589" width="15.7109375" customWidth="1"/>
    <col min="2590" max="2592" width="0" hidden="1" customWidth="1"/>
    <col min="2593" max="2593" width="15.7109375" customWidth="1"/>
    <col min="2595" max="2595" width="1.7109375" customWidth="1"/>
    <col min="2596" max="2596" width="14.7109375" customWidth="1"/>
    <col min="2597" max="2597" width="1.7109375" customWidth="1"/>
    <col min="2598" max="2598" width="14.7109375" customWidth="1"/>
    <col min="2599" max="2600" width="15.7109375" customWidth="1"/>
    <col min="2817" max="2827" width="0" hidden="1" customWidth="1"/>
    <col min="2828" max="2828" width="3.7109375" customWidth="1"/>
    <col min="2829" max="2830" width="8.7109375" customWidth="1"/>
    <col min="2831" max="2831" width="12.7109375" customWidth="1"/>
    <col min="2832" max="2833" width="15.7109375" customWidth="1"/>
    <col min="2834" max="2834" width="65.7109375" customWidth="1"/>
    <col min="2835" max="2835" width="10.7109375" customWidth="1"/>
    <col min="2836" max="2837" width="14.7109375" customWidth="1"/>
    <col min="2838" max="2838" width="10.7109375" customWidth="1"/>
    <col min="2839" max="2839" width="14.7109375" customWidth="1"/>
    <col min="2840" max="2840" width="15.7109375" customWidth="1"/>
    <col min="2841" max="2841" width="3.7109375" customWidth="1"/>
    <col min="2842" max="2844" width="0" hidden="1" customWidth="1"/>
    <col min="2845" max="2845" width="15.7109375" customWidth="1"/>
    <col min="2846" max="2848" width="0" hidden="1" customWidth="1"/>
    <col min="2849" max="2849" width="15.7109375" customWidth="1"/>
    <col min="2851" max="2851" width="1.7109375" customWidth="1"/>
    <col min="2852" max="2852" width="14.7109375" customWidth="1"/>
    <col min="2853" max="2853" width="1.7109375" customWidth="1"/>
    <col min="2854" max="2854" width="14.7109375" customWidth="1"/>
    <col min="2855" max="2856" width="15.7109375" customWidth="1"/>
    <col min="3073" max="3083" width="0" hidden="1" customWidth="1"/>
    <col min="3084" max="3084" width="3.7109375" customWidth="1"/>
    <col min="3085" max="3086" width="8.7109375" customWidth="1"/>
    <col min="3087" max="3087" width="12.7109375" customWidth="1"/>
    <col min="3088" max="3089" width="15.7109375" customWidth="1"/>
    <col min="3090" max="3090" width="65.7109375" customWidth="1"/>
    <col min="3091" max="3091" width="10.7109375" customWidth="1"/>
    <col min="3092" max="3093" width="14.7109375" customWidth="1"/>
    <col min="3094" max="3094" width="10.7109375" customWidth="1"/>
    <col min="3095" max="3095" width="14.7109375" customWidth="1"/>
    <col min="3096" max="3096" width="15.7109375" customWidth="1"/>
    <col min="3097" max="3097" width="3.7109375" customWidth="1"/>
    <col min="3098" max="3100" width="0" hidden="1" customWidth="1"/>
    <col min="3101" max="3101" width="15.7109375" customWidth="1"/>
    <col min="3102" max="3104" width="0" hidden="1" customWidth="1"/>
    <col min="3105" max="3105" width="15.7109375" customWidth="1"/>
    <col min="3107" max="3107" width="1.7109375" customWidth="1"/>
    <col min="3108" max="3108" width="14.7109375" customWidth="1"/>
    <col min="3109" max="3109" width="1.7109375" customWidth="1"/>
    <col min="3110" max="3110" width="14.7109375" customWidth="1"/>
    <col min="3111" max="3112" width="15.7109375" customWidth="1"/>
    <col min="3329" max="3339" width="0" hidden="1" customWidth="1"/>
    <col min="3340" max="3340" width="3.7109375" customWidth="1"/>
    <col min="3341" max="3342" width="8.7109375" customWidth="1"/>
    <col min="3343" max="3343" width="12.7109375" customWidth="1"/>
    <col min="3344" max="3345" width="15.7109375" customWidth="1"/>
    <col min="3346" max="3346" width="65.7109375" customWidth="1"/>
    <col min="3347" max="3347" width="10.7109375" customWidth="1"/>
    <col min="3348" max="3349" width="14.7109375" customWidth="1"/>
    <col min="3350" max="3350" width="10.7109375" customWidth="1"/>
    <col min="3351" max="3351" width="14.7109375" customWidth="1"/>
    <col min="3352" max="3352" width="15.7109375" customWidth="1"/>
    <col min="3353" max="3353" width="3.7109375" customWidth="1"/>
    <col min="3354" max="3356" width="0" hidden="1" customWidth="1"/>
    <col min="3357" max="3357" width="15.7109375" customWidth="1"/>
    <col min="3358" max="3360" width="0" hidden="1" customWidth="1"/>
    <col min="3361" max="3361" width="15.7109375" customWidth="1"/>
    <col min="3363" max="3363" width="1.7109375" customWidth="1"/>
    <col min="3364" max="3364" width="14.7109375" customWidth="1"/>
    <col min="3365" max="3365" width="1.7109375" customWidth="1"/>
    <col min="3366" max="3366" width="14.7109375" customWidth="1"/>
    <col min="3367" max="3368" width="15.7109375" customWidth="1"/>
    <col min="3585" max="3595" width="0" hidden="1" customWidth="1"/>
    <col min="3596" max="3596" width="3.7109375" customWidth="1"/>
    <col min="3597" max="3598" width="8.7109375" customWidth="1"/>
    <col min="3599" max="3599" width="12.7109375" customWidth="1"/>
    <col min="3600" max="3601" width="15.7109375" customWidth="1"/>
    <col min="3602" max="3602" width="65.7109375" customWidth="1"/>
    <col min="3603" max="3603" width="10.7109375" customWidth="1"/>
    <col min="3604" max="3605" width="14.7109375" customWidth="1"/>
    <col min="3606" max="3606" width="10.7109375" customWidth="1"/>
    <col min="3607" max="3607" width="14.7109375" customWidth="1"/>
    <col min="3608" max="3608" width="15.7109375" customWidth="1"/>
    <col min="3609" max="3609" width="3.7109375" customWidth="1"/>
    <col min="3610" max="3612" width="0" hidden="1" customWidth="1"/>
    <col min="3613" max="3613" width="15.7109375" customWidth="1"/>
    <col min="3614" max="3616" width="0" hidden="1" customWidth="1"/>
    <col min="3617" max="3617" width="15.7109375" customWidth="1"/>
    <col min="3619" max="3619" width="1.7109375" customWidth="1"/>
    <col min="3620" max="3620" width="14.7109375" customWidth="1"/>
    <col min="3621" max="3621" width="1.7109375" customWidth="1"/>
    <col min="3622" max="3622" width="14.7109375" customWidth="1"/>
    <col min="3623" max="3624" width="15.7109375" customWidth="1"/>
    <col min="3841" max="3851" width="0" hidden="1" customWidth="1"/>
    <col min="3852" max="3852" width="3.7109375" customWidth="1"/>
    <col min="3853" max="3854" width="8.7109375" customWidth="1"/>
    <col min="3855" max="3855" width="12.7109375" customWidth="1"/>
    <col min="3856" max="3857" width="15.7109375" customWidth="1"/>
    <col min="3858" max="3858" width="65.7109375" customWidth="1"/>
    <col min="3859" max="3859" width="10.7109375" customWidth="1"/>
    <col min="3860" max="3861" width="14.7109375" customWidth="1"/>
    <col min="3862" max="3862" width="10.7109375" customWidth="1"/>
    <col min="3863" max="3863" width="14.7109375" customWidth="1"/>
    <col min="3864" max="3864" width="15.7109375" customWidth="1"/>
    <col min="3865" max="3865" width="3.7109375" customWidth="1"/>
    <col min="3866" max="3868" width="0" hidden="1" customWidth="1"/>
    <col min="3869" max="3869" width="15.7109375" customWidth="1"/>
    <col min="3870" max="3872" width="0" hidden="1" customWidth="1"/>
    <col min="3873" max="3873" width="15.7109375" customWidth="1"/>
    <col min="3875" max="3875" width="1.7109375" customWidth="1"/>
    <col min="3876" max="3876" width="14.7109375" customWidth="1"/>
    <col min="3877" max="3877" width="1.7109375" customWidth="1"/>
    <col min="3878" max="3878" width="14.7109375" customWidth="1"/>
    <col min="3879" max="3880" width="15.7109375" customWidth="1"/>
    <col min="4097" max="4107" width="0" hidden="1" customWidth="1"/>
    <col min="4108" max="4108" width="3.7109375" customWidth="1"/>
    <col min="4109" max="4110" width="8.7109375" customWidth="1"/>
    <col min="4111" max="4111" width="12.7109375" customWidth="1"/>
    <col min="4112" max="4113" width="15.7109375" customWidth="1"/>
    <col min="4114" max="4114" width="65.7109375" customWidth="1"/>
    <col min="4115" max="4115" width="10.7109375" customWidth="1"/>
    <col min="4116" max="4117" width="14.7109375" customWidth="1"/>
    <col min="4118" max="4118" width="10.7109375" customWidth="1"/>
    <col min="4119" max="4119" width="14.7109375" customWidth="1"/>
    <col min="4120" max="4120" width="15.7109375" customWidth="1"/>
    <col min="4121" max="4121" width="3.7109375" customWidth="1"/>
    <col min="4122" max="4124" width="0" hidden="1" customWidth="1"/>
    <col min="4125" max="4125" width="15.7109375" customWidth="1"/>
    <col min="4126" max="4128" width="0" hidden="1" customWidth="1"/>
    <col min="4129" max="4129" width="15.7109375" customWidth="1"/>
    <col min="4131" max="4131" width="1.7109375" customWidth="1"/>
    <col min="4132" max="4132" width="14.7109375" customWidth="1"/>
    <col min="4133" max="4133" width="1.7109375" customWidth="1"/>
    <col min="4134" max="4134" width="14.7109375" customWidth="1"/>
    <col min="4135" max="4136" width="15.7109375" customWidth="1"/>
    <col min="4353" max="4363" width="0" hidden="1" customWidth="1"/>
    <col min="4364" max="4364" width="3.7109375" customWidth="1"/>
    <col min="4365" max="4366" width="8.7109375" customWidth="1"/>
    <col min="4367" max="4367" width="12.7109375" customWidth="1"/>
    <col min="4368" max="4369" width="15.7109375" customWidth="1"/>
    <col min="4370" max="4370" width="65.7109375" customWidth="1"/>
    <col min="4371" max="4371" width="10.7109375" customWidth="1"/>
    <col min="4372" max="4373" width="14.7109375" customWidth="1"/>
    <col min="4374" max="4374" width="10.7109375" customWidth="1"/>
    <col min="4375" max="4375" width="14.7109375" customWidth="1"/>
    <col min="4376" max="4376" width="15.7109375" customWidth="1"/>
    <col min="4377" max="4377" width="3.7109375" customWidth="1"/>
    <col min="4378" max="4380" width="0" hidden="1" customWidth="1"/>
    <col min="4381" max="4381" width="15.7109375" customWidth="1"/>
    <col min="4382" max="4384" width="0" hidden="1" customWidth="1"/>
    <col min="4385" max="4385" width="15.7109375" customWidth="1"/>
    <col min="4387" max="4387" width="1.7109375" customWidth="1"/>
    <col min="4388" max="4388" width="14.7109375" customWidth="1"/>
    <col min="4389" max="4389" width="1.7109375" customWidth="1"/>
    <col min="4390" max="4390" width="14.7109375" customWidth="1"/>
    <col min="4391" max="4392" width="15.7109375" customWidth="1"/>
    <col min="4609" max="4619" width="0" hidden="1" customWidth="1"/>
    <col min="4620" max="4620" width="3.7109375" customWidth="1"/>
    <col min="4621" max="4622" width="8.7109375" customWidth="1"/>
    <col min="4623" max="4623" width="12.7109375" customWidth="1"/>
    <col min="4624" max="4625" width="15.7109375" customWidth="1"/>
    <col min="4626" max="4626" width="65.7109375" customWidth="1"/>
    <col min="4627" max="4627" width="10.7109375" customWidth="1"/>
    <col min="4628" max="4629" width="14.7109375" customWidth="1"/>
    <col min="4630" max="4630" width="10.7109375" customWidth="1"/>
    <col min="4631" max="4631" width="14.7109375" customWidth="1"/>
    <col min="4632" max="4632" width="15.7109375" customWidth="1"/>
    <col min="4633" max="4633" width="3.7109375" customWidth="1"/>
    <col min="4634" max="4636" width="0" hidden="1" customWidth="1"/>
    <col min="4637" max="4637" width="15.7109375" customWidth="1"/>
    <col min="4638" max="4640" width="0" hidden="1" customWidth="1"/>
    <col min="4641" max="4641" width="15.7109375" customWidth="1"/>
    <col min="4643" max="4643" width="1.7109375" customWidth="1"/>
    <col min="4644" max="4644" width="14.7109375" customWidth="1"/>
    <col min="4645" max="4645" width="1.7109375" customWidth="1"/>
    <col min="4646" max="4646" width="14.7109375" customWidth="1"/>
    <col min="4647" max="4648" width="15.7109375" customWidth="1"/>
    <col min="4865" max="4875" width="0" hidden="1" customWidth="1"/>
    <col min="4876" max="4876" width="3.7109375" customWidth="1"/>
    <col min="4877" max="4878" width="8.7109375" customWidth="1"/>
    <col min="4879" max="4879" width="12.7109375" customWidth="1"/>
    <col min="4880" max="4881" width="15.7109375" customWidth="1"/>
    <col min="4882" max="4882" width="65.7109375" customWidth="1"/>
    <col min="4883" max="4883" width="10.7109375" customWidth="1"/>
    <col min="4884" max="4885" width="14.7109375" customWidth="1"/>
    <col min="4886" max="4886" width="10.7109375" customWidth="1"/>
    <col min="4887" max="4887" width="14.7109375" customWidth="1"/>
    <col min="4888" max="4888" width="15.7109375" customWidth="1"/>
    <col min="4889" max="4889" width="3.7109375" customWidth="1"/>
    <col min="4890" max="4892" width="0" hidden="1" customWidth="1"/>
    <col min="4893" max="4893" width="15.7109375" customWidth="1"/>
    <col min="4894" max="4896" width="0" hidden="1" customWidth="1"/>
    <col min="4897" max="4897" width="15.7109375" customWidth="1"/>
    <col min="4899" max="4899" width="1.7109375" customWidth="1"/>
    <col min="4900" max="4900" width="14.7109375" customWidth="1"/>
    <col min="4901" max="4901" width="1.7109375" customWidth="1"/>
    <col min="4902" max="4902" width="14.7109375" customWidth="1"/>
    <col min="4903" max="4904" width="15.7109375" customWidth="1"/>
    <col min="5121" max="5131" width="0" hidden="1" customWidth="1"/>
    <col min="5132" max="5132" width="3.7109375" customWidth="1"/>
    <col min="5133" max="5134" width="8.7109375" customWidth="1"/>
    <col min="5135" max="5135" width="12.7109375" customWidth="1"/>
    <col min="5136" max="5137" width="15.7109375" customWidth="1"/>
    <col min="5138" max="5138" width="65.7109375" customWidth="1"/>
    <col min="5139" max="5139" width="10.7109375" customWidth="1"/>
    <col min="5140" max="5141" width="14.7109375" customWidth="1"/>
    <col min="5142" max="5142" width="10.7109375" customWidth="1"/>
    <col min="5143" max="5143" width="14.7109375" customWidth="1"/>
    <col min="5144" max="5144" width="15.7109375" customWidth="1"/>
    <col min="5145" max="5145" width="3.7109375" customWidth="1"/>
    <col min="5146" max="5148" width="0" hidden="1" customWidth="1"/>
    <col min="5149" max="5149" width="15.7109375" customWidth="1"/>
    <col min="5150" max="5152" width="0" hidden="1" customWidth="1"/>
    <col min="5153" max="5153" width="15.7109375" customWidth="1"/>
    <col min="5155" max="5155" width="1.7109375" customWidth="1"/>
    <col min="5156" max="5156" width="14.7109375" customWidth="1"/>
    <col min="5157" max="5157" width="1.7109375" customWidth="1"/>
    <col min="5158" max="5158" width="14.7109375" customWidth="1"/>
    <col min="5159" max="5160" width="15.7109375" customWidth="1"/>
    <col min="5377" max="5387" width="0" hidden="1" customWidth="1"/>
    <col min="5388" max="5388" width="3.7109375" customWidth="1"/>
    <col min="5389" max="5390" width="8.7109375" customWidth="1"/>
    <col min="5391" max="5391" width="12.7109375" customWidth="1"/>
    <col min="5392" max="5393" width="15.7109375" customWidth="1"/>
    <col min="5394" max="5394" width="65.7109375" customWidth="1"/>
    <col min="5395" max="5395" width="10.7109375" customWidth="1"/>
    <col min="5396" max="5397" width="14.7109375" customWidth="1"/>
    <col min="5398" max="5398" width="10.7109375" customWidth="1"/>
    <col min="5399" max="5399" width="14.7109375" customWidth="1"/>
    <col min="5400" max="5400" width="15.7109375" customWidth="1"/>
    <col min="5401" max="5401" width="3.7109375" customWidth="1"/>
    <col min="5402" max="5404" width="0" hidden="1" customWidth="1"/>
    <col min="5405" max="5405" width="15.7109375" customWidth="1"/>
    <col min="5406" max="5408" width="0" hidden="1" customWidth="1"/>
    <col min="5409" max="5409" width="15.7109375" customWidth="1"/>
    <col min="5411" max="5411" width="1.7109375" customWidth="1"/>
    <col min="5412" max="5412" width="14.7109375" customWidth="1"/>
    <col min="5413" max="5413" width="1.7109375" customWidth="1"/>
    <col min="5414" max="5414" width="14.7109375" customWidth="1"/>
    <col min="5415" max="5416" width="15.7109375" customWidth="1"/>
    <col min="5633" max="5643" width="0" hidden="1" customWidth="1"/>
    <col min="5644" max="5644" width="3.7109375" customWidth="1"/>
    <col min="5645" max="5646" width="8.7109375" customWidth="1"/>
    <col min="5647" max="5647" width="12.7109375" customWidth="1"/>
    <col min="5648" max="5649" width="15.7109375" customWidth="1"/>
    <col min="5650" max="5650" width="65.7109375" customWidth="1"/>
    <col min="5651" max="5651" width="10.7109375" customWidth="1"/>
    <col min="5652" max="5653" width="14.7109375" customWidth="1"/>
    <col min="5654" max="5654" width="10.7109375" customWidth="1"/>
    <col min="5655" max="5655" width="14.7109375" customWidth="1"/>
    <col min="5656" max="5656" width="15.7109375" customWidth="1"/>
    <col min="5657" max="5657" width="3.7109375" customWidth="1"/>
    <col min="5658" max="5660" width="0" hidden="1" customWidth="1"/>
    <col min="5661" max="5661" width="15.7109375" customWidth="1"/>
    <col min="5662" max="5664" width="0" hidden="1" customWidth="1"/>
    <col min="5665" max="5665" width="15.7109375" customWidth="1"/>
    <col min="5667" max="5667" width="1.7109375" customWidth="1"/>
    <col min="5668" max="5668" width="14.7109375" customWidth="1"/>
    <col min="5669" max="5669" width="1.7109375" customWidth="1"/>
    <col min="5670" max="5670" width="14.7109375" customWidth="1"/>
    <col min="5671" max="5672" width="15.7109375" customWidth="1"/>
    <col min="5889" max="5899" width="0" hidden="1" customWidth="1"/>
    <col min="5900" max="5900" width="3.7109375" customWidth="1"/>
    <col min="5901" max="5902" width="8.7109375" customWidth="1"/>
    <col min="5903" max="5903" width="12.7109375" customWidth="1"/>
    <col min="5904" max="5905" width="15.7109375" customWidth="1"/>
    <col min="5906" max="5906" width="65.7109375" customWidth="1"/>
    <col min="5907" max="5907" width="10.7109375" customWidth="1"/>
    <col min="5908" max="5909" width="14.7109375" customWidth="1"/>
    <col min="5910" max="5910" width="10.7109375" customWidth="1"/>
    <col min="5911" max="5911" width="14.7109375" customWidth="1"/>
    <col min="5912" max="5912" width="15.7109375" customWidth="1"/>
    <col min="5913" max="5913" width="3.7109375" customWidth="1"/>
    <col min="5914" max="5916" width="0" hidden="1" customWidth="1"/>
    <col min="5917" max="5917" width="15.7109375" customWidth="1"/>
    <col min="5918" max="5920" width="0" hidden="1" customWidth="1"/>
    <col min="5921" max="5921" width="15.7109375" customWidth="1"/>
    <col min="5923" max="5923" width="1.7109375" customWidth="1"/>
    <col min="5924" max="5924" width="14.7109375" customWidth="1"/>
    <col min="5925" max="5925" width="1.7109375" customWidth="1"/>
    <col min="5926" max="5926" width="14.7109375" customWidth="1"/>
    <col min="5927" max="5928" width="15.7109375" customWidth="1"/>
    <col min="6145" max="6155" width="0" hidden="1" customWidth="1"/>
    <col min="6156" max="6156" width="3.7109375" customWidth="1"/>
    <col min="6157" max="6158" width="8.7109375" customWidth="1"/>
    <col min="6159" max="6159" width="12.7109375" customWidth="1"/>
    <col min="6160" max="6161" width="15.7109375" customWidth="1"/>
    <col min="6162" max="6162" width="65.7109375" customWidth="1"/>
    <col min="6163" max="6163" width="10.7109375" customWidth="1"/>
    <col min="6164" max="6165" width="14.7109375" customWidth="1"/>
    <col min="6166" max="6166" width="10.7109375" customWidth="1"/>
    <col min="6167" max="6167" width="14.7109375" customWidth="1"/>
    <col min="6168" max="6168" width="15.7109375" customWidth="1"/>
    <col min="6169" max="6169" width="3.7109375" customWidth="1"/>
    <col min="6170" max="6172" width="0" hidden="1" customWidth="1"/>
    <col min="6173" max="6173" width="15.7109375" customWidth="1"/>
    <col min="6174" max="6176" width="0" hidden="1" customWidth="1"/>
    <col min="6177" max="6177" width="15.7109375" customWidth="1"/>
    <col min="6179" max="6179" width="1.7109375" customWidth="1"/>
    <col min="6180" max="6180" width="14.7109375" customWidth="1"/>
    <col min="6181" max="6181" width="1.7109375" customWidth="1"/>
    <col min="6182" max="6182" width="14.7109375" customWidth="1"/>
    <col min="6183" max="6184" width="15.7109375" customWidth="1"/>
    <col min="6401" max="6411" width="0" hidden="1" customWidth="1"/>
    <col min="6412" max="6412" width="3.7109375" customWidth="1"/>
    <col min="6413" max="6414" width="8.7109375" customWidth="1"/>
    <col min="6415" max="6415" width="12.7109375" customWidth="1"/>
    <col min="6416" max="6417" width="15.7109375" customWidth="1"/>
    <col min="6418" max="6418" width="65.7109375" customWidth="1"/>
    <col min="6419" max="6419" width="10.7109375" customWidth="1"/>
    <col min="6420" max="6421" width="14.7109375" customWidth="1"/>
    <col min="6422" max="6422" width="10.7109375" customWidth="1"/>
    <col min="6423" max="6423" width="14.7109375" customWidth="1"/>
    <col min="6424" max="6424" width="15.7109375" customWidth="1"/>
    <col min="6425" max="6425" width="3.7109375" customWidth="1"/>
    <col min="6426" max="6428" width="0" hidden="1" customWidth="1"/>
    <col min="6429" max="6429" width="15.7109375" customWidth="1"/>
    <col min="6430" max="6432" width="0" hidden="1" customWidth="1"/>
    <col min="6433" max="6433" width="15.7109375" customWidth="1"/>
    <col min="6435" max="6435" width="1.7109375" customWidth="1"/>
    <col min="6436" max="6436" width="14.7109375" customWidth="1"/>
    <col min="6437" max="6437" width="1.7109375" customWidth="1"/>
    <col min="6438" max="6438" width="14.7109375" customWidth="1"/>
    <col min="6439" max="6440" width="15.7109375" customWidth="1"/>
    <col min="6657" max="6667" width="0" hidden="1" customWidth="1"/>
    <col min="6668" max="6668" width="3.7109375" customWidth="1"/>
    <col min="6669" max="6670" width="8.7109375" customWidth="1"/>
    <col min="6671" max="6671" width="12.7109375" customWidth="1"/>
    <col min="6672" max="6673" width="15.7109375" customWidth="1"/>
    <col min="6674" max="6674" width="65.7109375" customWidth="1"/>
    <col min="6675" max="6675" width="10.7109375" customWidth="1"/>
    <col min="6676" max="6677" width="14.7109375" customWidth="1"/>
    <col min="6678" max="6678" width="10.7109375" customWidth="1"/>
    <col min="6679" max="6679" width="14.7109375" customWidth="1"/>
    <col min="6680" max="6680" width="15.7109375" customWidth="1"/>
    <col min="6681" max="6681" width="3.7109375" customWidth="1"/>
    <col min="6682" max="6684" width="0" hidden="1" customWidth="1"/>
    <col min="6685" max="6685" width="15.7109375" customWidth="1"/>
    <col min="6686" max="6688" width="0" hidden="1" customWidth="1"/>
    <col min="6689" max="6689" width="15.7109375" customWidth="1"/>
    <col min="6691" max="6691" width="1.7109375" customWidth="1"/>
    <col min="6692" max="6692" width="14.7109375" customWidth="1"/>
    <col min="6693" max="6693" width="1.7109375" customWidth="1"/>
    <col min="6694" max="6694" width="14.7109375" customWidth="1"/>
    <col min="6695" max="6696" width="15.7109375" customWidth="1"/>
    <col min="6913" max="6923" width="0" hidden="1" customWidth="1"/>
    <col min="6924" max="6924" width="3.7109375" customWidth="1"/>
    <col min="6925" max="6926" width="8.7109375" customWidth="1"/>
    <col min="6927" max="6927" width="12.7109375" customWidth="1"/>
    <col min="6928" max="6929" width="15.7109375" customWidth="1"/>
    <col min="6930" max="6930" width="65.7109375" customWidth="1"/>
    <col min="6931" max="6931" width="10.7109375" customWidth="1"/>
    <col min="6932" max="6933" width="14.7109375" customWidth="1"/>
    <col min="6934" max="6934" width="10.7109375" customWidth="1"/>
    <col min="6935" max="6935" width="14.7109375" customWidth="1"/>
    <col min="6936" max="6936" width="15.7109375" customWidth="1"/>
    <col min="6937" max="6937" width="3.7109375" customWidth="1"/>
    <col min="6938" max="6940" width="0" hidden="1" customWidth="1"/>
    <col min="6941" max="6941" width="15.7109375" customWidth="1"/>
    <col min="6942" max="6944" width="0" hidden="1" customWidth="1"/>
    <col min="6945" max="6945" width="15.7109375" customWidth="1"/>
    <col min="6947" max="6947" width="1.7109375" customWidth="1"/>
    <col min="6948" max="6948" width="14.7109375" customWidth="1"/>
    <col min="6949" max="6949" width="1.7109375" customWidth="1"/>
    <col min="6950" max="6950" width="14.7109375" customWidth="1"/>
    <col min="6951" max="6952" width="15.7109375" customWidth="1"/>
    <col min="7169" max="7179" width="0" hidden="1" customWidth="1"/>
    <col min="7180" max="7180" width="3.7109375" customWidth="1"/>
    <col min="7181" max="7182" width="8.7109375" customWidth="1"/>
    <col min="7183" max="7183" width="12.7109375" customWidth="1"/>
    <col min="7184" max="7185" width="15.7109375" customWidth="1"/>
    <col min="7186" max="7186" width="65.7109375" customWidth="1"/>
    <col min="7187" max="7187" width="10.7109375" customWidth="1"/>
    <col min="7188" max="7189" width="14.7109375" customWidth="1"/>
    <col min="7190" max="7190" width="10.7109375" customWidth="1"/>
    <col min="7191" max="7191" width="14.7109375" customWidth="1"/>
    <col min="7192" max="7192" width="15.7109375" customWidth="1"/>
    <col min="7193" max="7193" width="3.7109375" customWidth="1"/>
    <col min="7194" max="7196" width="0" hidden="1" customWidth="1"/>
    <col min="7197" max="7197" width="15.7109375" customWidth="1"/>
    <col min="7198" max="7200" width="0" hidden="1" customWidth="1"/>
    <col min="7201" max="7201" width="15.7109375" customWidth="1"/>
    <col min="7203" max="7203" width="1.7109375" customWidth="1"/>
    <col min="7204" max="7204" width="14.7109375" customWidth="1"/>
    <col min="7205" max="7205" width="1.7109375" customWidth="1"/>
    <col min="7206" max="7206" width="14.7109375" customWidth="1"/>
    <col min="7207" max="7208" width="15.7109375" customWidth="1"/>
    <col min="7425" max="7435" width="0" hidden="1" customWidth="1"/>
    <col min="7436" max="7436" width="3.7109375" customWidth="1"/>
    <col min="7437" max="7438" width="8.7109375" customWidth="1"/>
    <col min="7439" max="7439" width="12.7109375" customWidth="1"/>
    <col min="7440" max="7441" width="15.7109375" customWidth="1"/>
    <col min="7442" max="7442" width="65.7109375" customWidth="1"/>
    <col min="7443" max="7443" width="10.7109375" customWidth="1"/>
    <col min="7444" max="7445" width="14.7109375" customWidth="1"/>
    <col min="7446" max="7446" width="10.7109375" customWidth="1"/>
    <col min="7447" max="7447" width="14.7109375" customWidth="1"/>
    <col min="7448" max="7448" width="15.7109375" customWidth="1"/>
    <col min="7449" max="7449" width="3.7109375" customWidth="1"/>
    <col min="7450" max="7452" width="0" hidden="1" customWidth="1"/>
    <col min="7453" max="7453" width="15.7109375" customWidth="1"/>
    <col min="7454" max="7456" width="0" hidden="1" customWidth="1"/>
    <col min="7457" max="7457" width="15.7109375" customWidth="1"/>
    <col min="7459" max="7459" width="1.7109375" customWidth="1"/>
    <col min="7460" max="7460" width="14.7109375" customWidth="1"/>
    <col min="7461" max="7461" width="1.7109375" customWidth="1"/>
    <col min="7462" max="7462" width="14.7109375" customWidth="1"/>
    <col min="7463" max="7464" width="15.7109375" customWidth="1"/>
    <col min="7681" max="7691" width="0" hidden="1" customWidth="1"/>
    <col min="7692" max="7692" width="3.7109375" customWidth="1"/>
    <col min="7693" max="7694" width="8.7109375" customWidth="1"/>
    <col min="7695" max="7695" width="12.7109375" customWidth="1"/>
    <col min="7696" max="7697" width="15.7109375" customWidth="1"/>
    <col min="7698" max="7698" width="65.7109375" customWidth="1"/>
    <col min="7699" max="7699" width="10.7109375" customWidth="1"/>
    <col min="7700" max="7701" width="14.7109375" customWidth="1"/>
    <col min="7702" max="7702" width="10.7109375" customWidth="1"/>
    <col min="7703" max="7703" width="14.7109375" customWidth="1"/>
    <col min="7704" max="7704" width="15.7109375" customWidth="1"/>
    <col min="7705" max="7705" width="3.7109375" customWidth="1"/>
    <col min="7706" max="7708" width="0" hidden="1" customWidth="1"/>
    <col min="7709" max="7709" width="15.7109375" customWidth="1"/>
    <col min="7710" max="7712" width="0" hidden="1" customWidth="1"/>
    <col min="7713" max="7713" width="15.7109375" customWidth="1"/>
    <col min="7715" max="7715" width="1.7109375" customWidth="1"/>
    <col min="7716" max="7716" width="14.7109375" customWidth="1"/>
    <col min="7717" max="7717" width="1.7109375" customWidth="1"/>
    <col min="7718" max="7718" width="14.7109375" customWidth="1"/>
    <col min="7719" max="7720" width="15.7109375" customWidth="1"/>
    <col min="7937" max="7947" width="0" hidden="1" customWidth="1"/>
    <col min="7948" max="7948" width="3.7109375" customWidth="1"/>
    <col min="7949" max="7950" width="8.7109375" customWidth="1"/>
    <col min="7951" max="7951" width="12.7109375" customWidth="1"/>
    <col min="7952" max="7953" width="15.7109375" customWidth="1"/>
    <col min="7954" max="7954" width="65.7109375" customWidth="1"/>
    <col min="7955" max="7955" width="10.7109375" customWidth="1"/>
    <col min="7956" max="7957" width="14.7109375" customWidth="1"/>
    <col min="7958" max="7958" width="10.7109375" customWidth="1"/>
    <col min="7959" max="7959" width="14.7109375" customWidth="1"/>
    <col min="7960" max="7960" width="15.7109375" customWidth="1"/>
    <col min="7961" max="7961" width="3.7109375" customWidth="1"/>
    <col min="7962" max="7964" width="0" hidden="1" customWidth="1"/>
    <col min="7965" max="7965" width="15.7109375" customWidth="1"/>
    <col min="7966" max="7968" width="0" hidden="1" customWidth="1"/>
    <col min="7969" max="7969" width="15.7109375" customWidth="1"/>
    <col min="7971" max="7971" width="1.7109375" customWidth="1"/>
    <col min="7972" max="7972" width="14.7109375" customWidth="1"/>
    <col min="7973" max="7973" width="1.7109375" customWidth="1"/>
    <col min="7974" max="7974" width="14.7109375" customWidth="1"/>
    <col min="7975" max="7976" width="15.7109375" customWidth="1"/>
    <col min="8193" max="8203" width="0" hidden="1" customWidth="1"/>
    <col min="8204" max="8204" width="3.7109375" customWidth="1"/>
    <col min="8205" max="8206" width="8.7109375" customWidth="1"/>
    <col min="8207" max="8207" width="12.7109375" customWidth="1"/>
    <col min="8208" max="8209" width="15.7109375" customWidth="1"/>
    <col min="8210" max="8210" width="65.7109375" customWidth="1"/>
    <col min="8211" max="8211" width="10.7109375" customWidth="1"/>
    <col min="8212" max="8213" width="14.7109375" customWidth="1"/>
    <col min="8214" max="8214" width="10.7109375" customWidth="1"/>
    <col min="8215" max="8215" width="14.7109375" customWidth="1"/>
    <col min="8216" max="8216" width="15.7109375" customWidth="1"/>
    <col min="8217" max="8217" width="3.7109375" customWidth="1"/>
    <col min="8218" max="8220" width="0" hidden="1" customWidth="1"/>
    <col min="8221" max="8221" width="15.7109375" customWidth="1"/>
    <col min="8222" max="8224" width="0" hidden="1" customWidth="1"/>
    <col min="8225" max="8225" width="15.7109375" customWidth="1"/>
    <col min="8227" max="8227" width="1.7109375" customWidth="1"/>
    <col min="8228" max="8228" width="14.7109375" customWidth="1"/>
    <col min="8229" max="8229" width="1.7109375" customWidth="1"/>
    <col min="8230" max="8230" width="14.7109375" customWidth="1"/>
    <col min="8231" max="8232" width="15.7109375" customWidth="1"/>
    <col min="8449" max="8459" width="0" hidden="1" customWidth="1"/>
    <col min="8460" max="8460" width="3.7109375" customWidth="1"/>
    <col min="8461" max="8462" width="8.7109375" customWidth="1"/>
    <col min="8463" max="8463" width="12.7109375" customWidth="1"/>
    <col min="8464" max="8465" width="15.7109375" customWidth="1"/>
    <col min="8466" max="8466" width="65.7109375" customWidth="1"/>
    <col min="8467" max="8467" width="10.7109375" customWidth="1"/>
    <col min="8468" max="8469" width="14.7109375" customWidth="1"/>
    <col min="8470" max="8470" width="10.7109375" customWidth="1"/>
    <col min="8471" max="8471" width="14.7109375" customWidth="1"/>
    <col min="8472" max="8472" width="15.7109375" customWidth="1"/>
    <col min="8473" max="8473" width="3.7109375" customWidth="1"/>
    <col min="8474" max="8476" width="0" hidden="1" customWidth="1"/>
    <col min="8477" max="8477" width="15.7109375" customWidth="1"/>
    <col min="8478" max="8480" width="0" hidden="1" customWidth="1"/>
    <col min="8481" max="8481" width="15.7109375" customWidth="1"/>
    <col min="8483" max="8483" width="1.7109375" customWidth="1"/>
    <col min="8484" max="8484" width="14.7109375" customWidth="1"/>
    <col min="8485" max="8485" width="1.7109375" customWidth="1"/>
    <col min="8486" max="8486" width="14.7109375" customWidth="1"/>
    <col min="8487" max="8488" width="15.7109375" customWidth="1"/>
    <col min="8705" max="8715" width="0" hidden="1" customWidth="1"/>
    <col min="8716" max="8716" width="3.7109375" customWidth="1"/>
    <col min="8717" max="8718" width="8.7109375" customWidth="1"/>
    <col min="8719" max="8719" width="12.7109375" customWidth="1"/>
    <col min="8720" max="8721" width="15.7109375" customWidth="1"/>
    <col min="8722" max="8722" width="65.7109375" customWidth="1"/>
    <col min="8723" max="8723" width="10.7109375" customWidth="1"/>
    <col min="8724" max="8725" width="14.7109375" customWidth="1"/>
    <col min="8726" max="8726" width="10.7109375" customWidth="1"/>
    <col min="8727" max="8727" width="14.7109375" customWidth="1"/>
    <col min="8728" max="8728" width="15.7109375" customWidth="1"/>
    <col min="8729" max="8729" width="3.7109375" customWidth="1"/>
    <col min="8730" max="8732" width="0" hidden="1" customWidth="1"/>
    <col min="8733" max="8733" width="15.7109375" customWidth="1"/>
    <col min="8734" max="8736" width="0" hidden="1" customWidth="1"/>
    <col min="8737" max="8737" width="15.7109375" customWidth="1"/>
    <col min="8739" max="8739" width="1.7109375" customWidth="1"/>
    <col min="8740" max="8740" width="14.7109375" customWidth="1"/>
    <col min="8741" max="8741" width="1.7109375" customWidth="1"/>
    <col min="8742" max="8742" width="14.7109375" customWidth="1"/>
    <col min="8743" max="8744" width="15.7109375" customWidth="1"/>
    <col min="8961" max="8971" width="0" hidden="1" customWidth="1"/>
    <col min="8972" max="8972" width="3.7109375" customWidth="1"/>
    <col min="8973" max="8974" width="8.7109375" customWidth="1"/>
    <col min="8975" max="8975" width="12.7109375" customWidth="1"/>
    <col min="8976" max="8977" width="15.7109375" customWidth="1"/>
    <col min="8978" max="8978" width="65.7109375" customWidth="1"/>
    <col min="8979" max="8979" width="10.7109375" customWidth="1"/>
    <col min="8980" max="8981" width="14.7109375" customWidth="1"/>
    <col min="8982" max="8982" width="10.7109375" customWidth="1"/>
    <col min="8983" max="8983" width="14.7109375" customWidth="1"/>
    <col min="8984" max="8984" width="15.7109375" customWidth="1"/>
    <col min="8985" max="8985" width="3.7109375" customWidth="1"/>
    <col min="8986" max="8988" width="0" hidden="1" customWidth="1"/>
    <col min="8989" max="8989" width="15.7109375" customWidth="1"/>
    <col min="8990" max="8992" width="0" hidden="1" customWidth="1"/>
    <col min="8993" max="8993" width="15.7109375" customWidth="1"/>
    <col min="8995" max="8995" width="1.7109375" customWidth="1"/>
    <col min="8996" max="8996" width="14.7109375" customWidth="1"/>
    <col min="8997" max="8997" width="1.7109375" customWidth="1"/>
    <col min="8998" max="8998" width="14.7109375" customWidth="1"/>
    <col min="8999" max="9000" width="15.7109375" customWidth="1"/>
    <col min="9217" max="9227" width="0" hidden="1" customWidth="1"/>
    <col min="9228" max="9228" width="3.7109375" customWidth="1"/>
    <col min="9229" max="9230" width="8.7109375" customWidth="1"/>
    <col min="9231" max="9231" width="12.7109375" customWidth="1"/>
    <col min="9232" max="9233" width="15.7109375" customWidth="1"/>
    <col min="9234" max="9234" width="65.7109375" customWidth="1"/>
    <col min="9235" max="9235" width="10.7109375" customWidth="1"/>
    <col min="9236" max="9237" width="14.7109375" customWidth="1"/>
    <col min="9238" max="9238" width="10.7109375" customWidth="1"/>
    <col min="9239" max="9239" width="14.7109375" customWidth="1"/>
    <col min="9240" max="9240" width="15.7109375" customWidth="1"/>
    <col min="9241" max="9241" width="3.7109375" customWidth="1"/>
    <col min="9242" max="9244" width="0" hidden="1" customWidth="1"/>
    <col min="9245" max="9245" width="15.7109375" customWidth="1"/>
    <col min="9246" max="9248" width="0" hidden="1" customWidth="1"/>
    <col min="9249" max="9249" width="15.7109375" customWidth="1"/>
    <col min="9251" max="9251" width="1.7109375" customWidth="1"/>
    <col min="9252" max="9252" width="14.7109375" customWidth="1"/>
    <col min="9253" max="9253" width="1.7109375" customWidth="1"/>
    <col min="9254" max="9254" width="14.7109375" customWidth="1"/>
    <col min="9255" max="9256" width="15.7109375" customWidth="1"/>
    <col min="9473" max="9483" width="0" hidden="1" customWidth="1"/>
    <col min="9484" max="9484" width="3.7109375" customWidth="1"/>
    <col min="9485" max="9486" width="8.7109375" customWidth="1"/>
    <col min="9487" max="9487" width="12.7109375" customWidth="1"/>
    <col min="9488" max="9489" width="15.7109375" customWidth="1"/>
    <col min="9490" max="9490" width="65.7109375" customWidth="1"/>
    <col min="9491" max="9491" width="10.7109375" customWidth="1"/>
    <col min="9492" max="9493" width="14.7109375" customWidth="1"/>
    <col min="9494" max="9494" width="10.7109375" customWidth="1"/>
    <col min="9495" max="9495" width="14.7109375" customWidth="1"/>
    <col min="9496" max="9496" width="15.7109375" customWidth="1"/>
    <col min="9497" max="9497" width="3.7109375" customWidth="1"/>
    <col min="9498" max="9500" width="0" hidden="1" customWidth="1"/>
    <col min="9501" max="9501" width="15.7109375" customWidth="1"/>
    <col min="9502" max="9504" width="0" hidden="1" customWidth="1"/>
    <col min="9505" max="9505" width="15.7109375" customWidth="1"/>
    <col min="9507" max="9507" width="1.7109375" customWidth="1"/>
    <col min="9508" max="9508" width="14.7109375" customWidth="1"/>
    <col min="9509" max="9509" width="1.7109375" customWidth="1"/>
    <col min="9510" max="9510" width="14.7109375" customWidth="1"/>
    <col min="9511" max="9512" width="15.7109375" customWidth="1"/>
    <col min="9729" max="9739" width="0" hidden="1" customWidth="1"/>
    <col min="9740" max="9740" width="3.7109375" customWidth="1"/>
    <col min="9741" max="9742" width="8.7109375" customWidth="1"/>
    <col min="9743" max="9743" width="12.7109375" customWidth="1"/>
    <col min="9744" max="9745" width="15.7109375" customWidth="1"/>
    <col min="9746" max="9746" width="65.7109375" customWidth="1"/>
    <col min="9747" max="9747" width="10.7109375" customWidth="1"/>
    <col min="9748" max="9749" width="14.7109375" customWidth="1"/>
    <col min="9750" max="9750" width="10.7109375" customWidth="1"/>
    <col min="9751" max="9751" width="14.7109375" customWidth="1"/>
    <col min="9752" max="9752" width="15.7109375" customWidth="1"/>
    <col min="9753" max="9753" width="3.7109375" customWidth="1"/>
    <col min="9754" max="9756" width="0" hidden="1" customWidth="1"/>
    <col min="9757" max="9757" width="15.7109375" customWidth="1"/>
    <col min="9758" max="9760" width="0" hidden="1" customWidth="1"/>
    <col min="9761" max="9761" width="15.7109375" customWidth="1"/>
    <col min="9763" max="9763" width="1.7109375" customWidth="1"/>
    <col min="9764" max="9764" width="14.7109375" customWidth="1"/>
    <col min="9765" max="9765" width="1.7109375" customWidth="1"/>
    <col min="9766" max="9766" width="14.7109375" customWidth="1"/>
    <col min="9767" max="9768" width="15.7109375" customWidth="1"/>
    <col min="9985" max="9995" width="0" hidden="1" customWidth="1"/>
    <col min="9996" max="9996" width="3.7109375" customWidth="1"/>
    <col min="9997" max="9998" width="8.7109375" customWidth="1"/>
    <col min="9999" max="9999" width="12.7109375" customWidth="1"/>
    <col min="10000" max="10001" width="15.7109375" customWidth="1"/>
    <col min="10002" max="10002" width="65.7109375" customWidth="1"/>
    <col min="10003" max="10003" width="10.7109375" customWidth="1"/>
    <col min="10004" max="10005" width="14.7109375" customWidth="1"/>
    <col min="10006" max="10006" width="10.7109375" customWidth="1"/>
    <col min="10007" max="10007" width="14.7109375" customWidth="1"/>
    <col min="10008" max="10008" width="15.7109375" customWidth="1"/>
    <col min="10009" max="10009" width="3.7109375" customWidth="1"/>
    <col min="10010" max="10012" width="0" hidden="1" customWidth="1"/>
    <col min="10013" max="10013" width="15.7109375" customWidth="1"/>
    <col min="10014" max="10016" width="0" hidden="1" customWidth="1"/>
    <col min="10017" max="10017" width="15.7109375" customWidth="1"/>
    <col min="10019" max="10019" width="1.7109375" customWidth="1"/>
    <col min="10020" max="10020" width="14.7109375" customWidth="1"/>
    <col min="10021" max="10021" width="1.7109375" customWidth="1"/>
    <col min="10022" max="10022" width="14.7109375" customWidth="1"/>
    <col min="10023" max="10024" width="15.7109375" customWidth="1"/>
    <col min="10241" max="10251" width="0" hidden="1" customWidth="1"/>
    <col min="10252" max="10252" width="3.7109375" customWidth="1"/>
    <col min="10253" max="10254" width="8.7109375" customWidth="1"/>
    <col min="10255" max="10255" width="12.7109375" customWidth="1"/>
    <col min="10256" max="10257" width="15.7109375" customWidth="1"/>
    <col min="10258" max="10258" width="65.7109375" customWidth="1"/>
    <col min="10259" max="10259" width="10.7109375" customWidth="1"/>
    <col min="10260" max="10261" width="14.7109375" customWidth="1"/>
    <col min="10262" max="10262" width="10.7109375" customWidth="1"/>
    <col min="10263" max="10263" width="14.7109375" customWidth="1"/>
    <col min="10264" max="10264" width="15.7109375" customWidth="1"/>
    <col min="10265" max="10265" width="3.7109375" customWidth="1"/>
    <col min="10266" max="10268" width="0" hidden="1" customWidth="1"/>
    <col min="10269" max="10269" width="15.7109375" customWidth="1"/>
    <col min="10270" max="10272" width="0" hidden="1" customWidth="1"/>
    <col min="10273" max="10273" width="15.7109375" customWidth="1"/>
    <col min="10275" max="10275" width="1.7109375" customWidth="1"/>
    <col min="10276" max="10276" width="14.7109375" customWidth="1"/>
    <col min="10277" max="10277" width="1.7109375" customWidth="1"/>
    <col min="10278" max="10278" width="14.7109375" customWidth="1"/>
    <col min="10279" max="10280" width="15.7109375" customWidth="1"/>
    <col min="10497" max="10507" width="0" hidden="1" customWidth="1"/>
    <col min="10508" max="10508" width="3.7109375" customWidth="1"/>
    <col min="10509" max="10510" width="8.7109375" customWidth="1"/>
    <col min="10511" max="10511" width="12.7109375" customWidth="1"/>
    <col min="10512" max="10513" width="15.7109375" customWidth="1"/>
    <col min="10514" max="10514" width="65.7109375" customWidth="1"/>
    <col min="10515" max="10515" width="10.7109375" customWidth="1"/>
    <col min="10516" max="10517" width="14.7109375" customWidth="1"/>
    <col min="10518" max="10518" width="10.7109375" customWidth="1"/>
    <col min="10519" max="10519" width="14.7109375" customWidth="1"/>
    <col min="10520" max="10520" width="15.7109375" customWidth="1"/>
    <col min="10521" max="10521" width="3.7109375" customWidth="1"/>
    <col min="10522" max="10524" width="0" hidden="1" customWidth="1"/>
    <col min="10525" max="10525" width="15.7109375" customWidth="1"/>
    <col min="10526" max="10528" width="0" hidden="1" customWidth="1"/>
    <col min="10529" max="10529" width="15.7109375" customWidth="1"/>
    <col min="10531" max="10531" width="1.7109375" customWidth="1"/>
    <col min="10532" max="10532" width="14.7109375" customWidth="1"/>
    <col min="10533" max="10533" width="1.7109375" customWidth="1"/>
    <col min="10534" max="10534" width="14.7109375" customWidth="1"/>
    <col min="10535" max="10536" width="15.7109375" customWidth="1"/>
    <col min="10753" max="10763" width="0" hidden="1" customWidth="1"/>
    <col min="10764" max="10764" width="3.7109375" customWidth="1"/>
    <col min="10765" max="10766" width="8.7109375" customWidth="1"/>
    <col min="10767" max="10767" width="12.7109375" customWidth="1"/>
    <col min="10768" max="10769" width="15.7109375" customWidth="1"/>
    <col min="10770" max="10770" width="65.7109375" customWidth="1"/>
    <col min="10771" max="10771" width="10.7109375" customWidth="1"/>
    <col min="10772" max="10773" width="14.7109375" customWidth="1"/>
    <col min="10774" max="10774" width="10.7109375" customWidth="1"/>
    <col min="10775" max="10775" width="14.7109375" customWidth="1"/>
    <col min="10776" max="10776" width="15.7109375" customWidth="1"/>
    <col min="10777" max="10777" width="3.7109375" customWidth="1"/>
    <col min="10778" max="10780" width="0" hidden="1" customWidth="1"/>
    <col min="10781" max="10781" width="15.7109375" customWidth="1"/>
    <col min="10782" max="10784" width="0" hidden="1" customWidth="1"/>
    <col min="10785" max="10785" width="15.7109375" customWidth="1"/>
    <col min="10787" max="10787" width="1.7109375" customWidth="1"/>
    <col min="10788" max="10788" width="14.7109375" customWidth="1"/>
    <col min="10789" max="10789" width="1.7109375" customWidth="1"/>
    <col min="10790" max="10790" width="14.7109375" customWidth="1"/>
    <col min="10791" max="10792" width="15.7109375" customWidth="1"/>
    <col min="11009" max="11019" width="0" hidden="1" customWidth="1"/>
    <col min="11020" max="11020" width="3.7109375" customWidth="1"/>
    <col min="11021" max="11022" width="8.7109375" customWidth="1"/>
    <col min="11023" max="11023" width="12.7109375" customWidth="1"/>
    <col min="11024" max="11025" width="15.7109375" customWidth="1"/>
    <col min="11026" max="11026" width="65.7109375" customWidth="1"/>
    <col min="11027" max="11027" width="10.7109375" customWidth="1"/>
    <col min="11028" max="11029" width="14.7109375" customWidth="1"/>
    <col min="11030" max="11030" width="10.7109375" customWidth="1"/>
    <col min="11031" max="11031" width="14.7109375" customWidth="1"/>
    <col min="11032" max="11032" width="15.7109375" customWidth="1"/>
    <col min="11033" max="11033" width="3.7109375" customWidth="1"/>
    <col min="11034" max="11036" width="0" hidden="1" customWidth="1"/>
    <col min="11037" max="11037" width="15.7109375" customWidth="1"/>
    <col min="11038" max="11040" width="0" hidden="1" customWidth="1"/>
    <col min="11041" max="11041" width="15.7109375" customWidth="1"/>
    <col min="11043" max="11043" width="1.7109375" customWidth="1"/>
    <col min="11044" max="11044" width="14.7109375" customWidth="1"/>
    <col min="11045" max="11045" width="1.7109375" customWidth="1"/>
    <col min="11046" max="11046" width="14.7109375" customWidth="1"/>
    <col min="11047" max="11048" width="15.7109375" customWidth="1"/>
    <col min="11265" max="11275" width="0" hidden="1" customWidth="1"/>
    <col min="11276" max="11276" width="3.7109375" customWidth="1"/>
    <col min="11277" max="11278" width="8.7109375" customWidth="1"/>
    <col min="11279" max="11279" width="12.7109375" customWidth="1"/>
    <col min="11280" max="11281" width="15.7109375" customWidth="1"/>
    <col min="11282" max="11282" width="65.7109375" customWidth="1"/>
    <col min="11283" max="11283" width="10.7109375" customWidth="1"/>
    <col min="11284" max="11285" width="14.7109375" customWidth="1"/>
    <col min="11286" max="11286" width="10.7109375" customWidth="1"/>
    <col min="11287" max="11287" width="14.7109375" customWidth="1"/>
    <col min="11288" max="11288" width="15.7109375" customWidth="1"/>
    <col min="11289" max="11289" width="3.7109375" customWidth="1"/>
    <col min="11290" max="11292" width="0" hidden="1" customWidth="1"/>
    <col min="11293" max="11293" width="15.7109375" customWidth="1"/>
    <col min="11294" max="11296" width="0" hidden="1" customWidth="1"/>
    <col min="11297" max="11297" width="15.7109375" customWidth="1"/>
    <col min="11299" max="11299" width="1.7109375" customWidth="1"/>
    <col min="11300" max="11300" width="14.7109375" customWidth="1"/>
    <col min="11301" max="11301" width="1.7109375" customWidth="1"/>
    <col min="11302" max="11302" width="14.7109375" customWidth="1"/>
    <col min="11303" max="11304" width="15.7109375" customWidth="1"/>
    <col min="11521" max="11531" width="0" hidden="1" customWidth="1"/>
    <col min="11532" max="11532" width="3.7109375" customWidth="1"/>
    <col min="11533" max="11534" width="8.7109375" customWidth="1"/>
    <col min="11535" max="11535" width="12.7109375" customWidth="1"/>
    <col min="11536" max="11537" width="15.7109375" customWidth="1"/>
    <col min="11538" max="11538" width="65.7109375" customWidth="1"/>
    <col min="11539" max="11539" width="10.7109375" customWidth="1"/>
    <col min="11540" max="11541" width="14.7109375" customWidth="1"/>
    <col min="11542" max="11542" width="10.7109375" customWidth="1"/>
    <col min="11543" max="11543" width="14.7109375" customWidth="1"/>
    <col min="11544" max="11544" width="15.7109375" customWidth="1"/>
    <col min="11545" max="11545" width="3.7109375" customWidth="1"/>
    <col min="11546" max="11548" width="0" hidden="1" customWidth="1"/>
    <col min="11549" max="11549" width="15.7109375" customWidth="1"/>
    <col min="11550" max="11552" width="0" hidden="1" customWidth="1"/>
    <col min="11553" max="11553" width="15.7109375" customWidth="1"/>
    <col min="11555" max="11555" width="1.7109375" customWidth="1"/>
    <col min="11556" max="11556" width="14.7109375" customWidth="1"/>
    <col min="11557" max="11557" width="1.7109375" customWidth="1"/>
    <col min="11558" max="11558" width="14.7109375" customWidth="1"/>
    <col min="11559" max="11560" width="15.7109375" customWidth="1"/>
    <col min="11777" max="11787" width="0" hidden="1" customWidth="1"/>
    <col min="11788" max="11788" width="3.7109375" customWidth="1"/>
    <col min="11789" max="11790" width="8.7109375" customWidth="1"/>
    <col min="11791" max="11791" width="12.7109375" customWidth="1"/>
    <col min="11792" max="11793" width="15.7109375" customWidth="1"/>
    <col min="11794" max="11794" width="65.7109375" customWidth="1"/>
    <col min="11795" max="11795" width="10.7109375" customWidth="1"/>
    <col min="11796" max="11797" width="14.7109375" customWidth="1"/>
    <col min="11798" max="11798" width="10.7109375" customWidth="1"/>
    <col min="11799" max="11799" width="14.7109375" customWidth="1"/>
    <col min="11800" max="11800" width="15.7109375" customWidth="1"/>
    <col min="11801" max="11801" width="3.7109375" customWidth="1"/>
    <col min="11802" max="11804" width="0" hidden="1" customWidth="1"/>
    <col min="11805" max="11805" width="15.7109375" customWidth="1"/>
    <col min="11806" max="11808" width="0" hidden="1" customWidth="1"/>
    <col min="11809" max="11809" width="15.7109375" customWidth="1"/>
    <col min="11811" max="11811" width="1.7109375" customWidth="1"/>
    <col min="11812" max="11812" width="14.7109375" customWidth="1"/>
    <col min="11813" max="11813" width="1.7109375" customWidth="1"/>
    <col min="11814" max="11814" width="14.7109375" customWidth="1"/>
    <col min="11815" max="11816" width="15.7109375" customWidth="1"/>
    <col min="12033" max="12043" width="0" hidden="1" customWidth="1"/>
    <col min="12044" max="12044" width="3.7109375" customWidth="1"/>
    <col min="12045" max="12046" width="8.7109375" customWidth="1"/>
    <col min="12047" max="12047" width="12.7109375" customWidth="1"/>
    <col min="12048" max="12049" width="15.7109375" customWidth="1"/>
    <col min="12050" max="12050" width="65.7109375" customWidth="1"/>
    <col min="12051" max="12051" width="10.7109375" customWidth="1"/>
    <col min="12052" max="12053" width="14.7109375" customWidth="1"/>
    <col min="12054" max="12054" width="10.7109375" customWidth="1"/>
    <col min="12055" max="12055" width="14.7109375" customWidth="1"/>
    <col min="12056" max="12056" width="15.7109375" customWidth="1"/>
    <col min="12057" max="12057" width="3.7109375" customWidth="1"/>
    <col min="12058" max="12060" width="0" hidden="1" customWidth="1"/>
    <col min="12061" max="12061" width="15.7109375" customWidth="1"/>
    <col min="12062" max="12064" width="0" hidden="1" customWidth="1"/>
    <col min="12065" max="12065" width="15.7109375" customWidth="1"/>
    <col min="12067" max="12067" width="1.7109375" customWidth="1"/>
    <col min="12068" max="12068" width="14.7109375" customWidth="1"/>
    <col min="12069" max="12069" width="1.7109375" customWidth="1"/>
    <col min="12070" max="12070" width="14.7109375" customWidth="1"/>
    <col min="12071" max="12072" width="15.7109375" customWidth="1"/>
    <col min="12289" max="12299" width="0" hidden="1" customWidth="1"/>
    <col min="12300" max="12300" width="3.7109375" customWidth="1"/>
    <col min="12301" max="12302" width="8.7109375" customWidth="1"/>
    <col min="12303" max="12303" width="12.7109375" customWidth="1"/>
    <col min="12304" max="12305" width="15.7109375" customWidth="1"/>
    <col min="12306" max="12306" width="65.7109375" customWidth="1"/>
    <col min="12307" max="12307" width="10.7109375" customWidth="1"/>
    <col min="12308" max="12309" width="14.7109375" customWidth="1"/>
    <col min="12310" max="12310" width="10.7109375" customWidth="1"/>
    <col min="12311" max="12311" width="14.7109375" customWidth="1"/>
    <col min="12312" max="12312" width="15.7109375" customWidth="1"/>
    <col min="12313" max="12313" width="3.7109375" customWidth="1"/>
    <col min="12314" max="12316" width="0" hidden="1" customWidth="1"/>
    <col min="12317" max="12317" width="15.7109375" customWidth="1"/>
    <col min="12318" max="12320" width="0" hidden="1" customWidth="1"/>
    <col min="12321" max="12321" width="15.7109375" customWidth="1"/>
    <col min="12323" max="12323" width="1.7109375" customWidth="1"/>
    <col min="12324" max="12324" width="14.7109375" customWidth="1"/>
    <col min="12325" max="12325" width="1.7109375" customWidth="1"/>
    <col min="12326" max="12326" width="14.7109375" customWidth="1"/>
    <col min="12327" max="12328" width="15.7109375" customWidth="1"/>
    <col min="12545" max="12555" width="0" hidden="1" customWidth="1"/>
    <col min="12556" max="12556" width="3.7109375" customWidth="1"/>
    <col min="12557" max="12558" width="8.7109375" customWidth="1"/>
    <col min="12559" max="12559" width="12.7109375" customWidth="1"/>
    <col min="12560" max="12561" width="15.7109375" customWidth="1"/>
    <col min="12562" max="12562" width="65.7109375" customWidth="1"/>
    <col min="12563" max="12563" width="10.7109375" customWidth="1"/>
    <col min="12564" max="12565" width="14.7109375" customWidth="1"/>
    <col min="12566" max="12566" width="10.7109375" customWidth="1"/>
    <col min="12567" max="12567" width="14.7109375" customWidth="1"/>
    <col min="12568" max="12568" width="15.7109375" customWidth="1"/>
    <col min="12569" max="12569" width="3.7109375" customWidth="1"/>
    <col min="12570" max="12572" width="0" hidden="1" customWidth="1"/>
    <col min="12573" max="12573" width="15.7109375" customWidth="1"/>
    <col min="12574" max="12576" width="0" hidden="1" customWidth="1"/>
    <col min="12577" max="12577" width="15.7109375" customWidth="1"/>
    <col min="12579" max="12579" width="1.7109375" customWidth="1"/>
    <col min="12580" max="12580" width="14.7109375" customWidth="1"/>
    <col min="12581" max="12581" width="1.7109375" customWidth="1"/>
    <col min="12582" max="12582" width="14.7109375" customWidth="1"/>
    <col min="12583" max="12584" width="15.7109375" customWidth="1"/>
    <col min="12801" max="12811" width="0" hidden="1" customWidth="1"/>
    <col min="12812" max="12812" width="3.7109375" customWidth="1"/>
    <col min="12813" max="12814" width="8.7109375" customWidth="1"/>
    <col min="12815" max="12815" width="12.7109375" customWidth="1"/>
    <col min="12816" max="12817" width="15.7109375" customWidth="1"/>
    <col min="12818" max="12818" width="65.7109375" customWidth="1"/>
    <col min="12819" max="12819" width="10.7109375" customWidth="1"/>
    <col min="12820" max="12821" width="14.7109375" customWidth="1"/>
    <col min="12822" max="12822" width="10.7109375" customWidth="1"/>
    <col min="12823" max="12823" width="14.7109375" customWidth="1"/>
    <col min="12824" max="12824" width="15.7109375" customWidth="1"/>
    <col min="12825" max="12825" width="3.7109375" customWidth="1"/>
    <col min="12826" max="12828" width="0" hidden="1" customWidth="1"/>
    <col min="12829" max="12829" width="15.7109375" customWidth="1"/>
    <col min="12830" max="12832" width="0" hidden="1" customWidth="1"/>
    <col min="12833" max="12833" width="15.7109375" customWidth="1"/>
    <col min="12835" max="12835" width="1.7109375" customWidth="1"/>
    <col min="12836" max="12836" width="14.7109375" customWidth="1"/>
    <col min="12837" max="12837" width="1.7109375" customWidth="1"/>
    <col min="12838" max="12838" width="14.7109375" customWidth="1"/>
    <col min="12839" max="12840" width="15.7109375" customWidth="1"/>
    <col min="13057" max="13067" width="0" hidden="1" customWidth="1"/>
    <col min="13068" max="13068" width="3.7109375" customWidth="1"/>
    <col min="13069" max="13070" width="8.7109375" customWidth="1"/>
    <col min="13071" max="13071" width="12.7109375" customWidth="1"/>
    <col min="13072" max="13073" width="15.7109375" customWidth="1"/>
    <col min="13074" max="13074" width="65.7109375" customWidth="1"/>
    <col min="13075" max="13075" width="10.7109375" customWidth="1"/>
    <col min="13076" max="13077" width="14.7109375" customWidth="1"/>
    <col min="13078" max="13078" width="10.7109375" customWidth="1"/>
    <col min="13079" max="13079" width="14.7109375" customWidth="1"/>
    <col min="13080" max="13080" width="15.7109375" customWidth="1"/>
    <col min="13081" max="13081" width="3.7109375" customWidth="1"/>
    <col min="13082" max="13084" width="0" hidden="1" customWidth="1"/>
    <col min="13085" max="13085" width="15.7109375" customWidth="1"/>
    <col min="13086" max="13088" width="0" hidden="1" customWidth="1"/>
    <col min="13089" max="13089" width="15.7109375" customWidth="1"/>
    <col min="13091" max="13091" width="1.7109375" customWidth="1"/>
    <col min="13092" max="13092" width="14.7109375" customWidth="1"/>
    <col min="13093" max="13093" width="1.7109375" customWidth="1"/>
    <col min="13094" max="13094" width="14.7109375" customWidth="1"/>
    <col min="13095" max="13096" width="15.7109375" customWidth="1"/>
    <col min="13313" max="13323" width="0" hidden="1" customWidth="1"/>
    <col min="13324" max="13324" width="3.7109375" customWidth="1"/>
    <col min="13325" max="13326" width="8.7109375" customWidth="1"/>
    <col min="13327" max="13327" width="12.7109375" customWidth="1"/>
    <col min="13328" max="13329" width="15.7109375" customWidth="1"/>
    <col min="13330" max="13330" width="65.7109375" customWidth="1"/>
    <col min="13331" max="13331" width="10.7109375" customWidth="1"/>
    <col min="13332" max="13333" width="14.7109375" customWidth="1"/>
    <col min="13334" max="13334" width="10.7109375" customWidth="1"/>
    <col min="13335" max="13335" width="14.7109375" customWidth="1"/>
    <col min="13336" max="13336" width="15.7109375" customWidth="1"/>
    <col min="13337" max="13337" width="3.7109375" customWidth="1"/>
    <col min="13338" max="13340" width="0" hidden="1" customWidth="1"/>
    <col min="13341" max="13341" width="15.7109375" customWidth="1"/>
    <col min="13342" max="13344" width="0" hidden="1" customWidth="1"/>
    <col min="13345" max="13345" width="15.7109375" customWidth="1"/>
    <col min="13347" max="13347" width="1.7109375" customWidth="1"/>
    <col min="13348" max="13348" width="14.7109375" customWidth="1"/>
    <col min="13349" max="13349" width="1.7109375" customWidth="1"/>
    <col min="13350" max="13350" width="14.7109375" customWidth="1"/>
    <col min="13351" max="13352" width="15.7109375" customWidth="1"/>
    <col min="13569" max="13579" width="0" hidden="1" customWidth="1"/>
    <col min="13580" max="13580" width="3.7109375" customWidth="1"/>
    <col min="13581" max="13582" width="8.7109375" customWidth="1"/>
    <col min="13583" max="13583" width="12.7109375" customWidth="1"/>
    <col min="13584" max="13585" width="15.7109375" customWidth="1"/>
    <col min="13586" max="13586" width="65.7109375" customWidth="1"/>
    <col min="13587" max="13587" width="10.7109375" customWidth="1"/>
    <col min="13588" max="13589" width="14.7109375" customWidth="1"/>
    <col min="13590" max="13590" width="10.7109375" customWidth="1"/>
    <col min="13591" max="13591" width="14.7109375" customWidth="1"/>
    <col min="13592" max="13592" width="15.7109375" customWidth="1"/>
    <col min="13593" max="13593" width="3.7109375" customWidth="1"/>
    <col min="13594" max="13596" width="0" hidden="1" customWidth="1"/>
    <col min="13597" max="13597" width="15.7109375" customWidth="1"/>
    <col min="13598" max="13600" width="0" hidden="1" customWidth="1"/>
    <col min="13601" max="13601" width="15.7109375" customWidth="1"/>
    <col min="13603" max="13603" width="1.7109375" customWidth="1"/>
    <col min="13604" max="13604" width="14.7109375" customWidth="1"/>
    <col min="13605" max="13605" width="1.7109375" customWidth="1"/>
    <col min="13606" max="13606" width="14.7109375" customWidth="1"/>
    <col min="13607" max="13608" width="15.7109375" customWidth="1"/>
    <col min="13825" max="13835" width="0" hidden="1" customWidth="1"/>
    <col min="13836" max="13836" width="3.7109375" customWidth="1"/>
    <col min="13837" max="13838" width="8.7109375" customWidth="1"/>
    <col min="13839" max="13839" width="12.7109375" customWidth="1"/>
    <col min="13840" max="13841" width="15.7109375" customWidth="1"/>
    <col min="13842" max="13842" width="65.7109375" customWidth="1"/>
    <col min="13843" max="13843" width="10.7109375" customWidth="1"/>
    <col min="13844" max="13845" width="14.7109375" customWidth="1"/>
    <col min="13846" max="13846" width="10.7109375" customWidth="1"/>
    <col min="13847" max="13847" width="14.7109375" customWidth="1"/>
    <col min="13848" max="13848" width="15.7109375" customWidth="1"/>
    <col min="13849" max="13849" width="3.7109375" customWidth="1"/>
    <col min="13850" max="13852" width="0" hidden="1" customWidth="1"/>
    <col min="13853" max="13853" width="15.7109375" customWidth="1"/>
    <col min="13854" max="13856" width="0" hidden="1" customWidth="1"/>
    <col min="13857" max="13857" width="15.7109375" customWidth="1"/>
    <col min="13859" max="13859" width="1.7109375" customWidth="1"/>
    <col min="13860" max="13860" width="14.7109375" customWidth="1"/>
    <col min="13861" max="13861" width="1.7109375" customWidth="1"/>
    <col min="13862" max="13862" width="14.7109375" customWidth="1"/>
    <col min="13863" max="13864" width="15.7109375" customWidth="1"/>
    <col min="14081" max="14091" width="0" hidden="1" customWidth="1"/>
    <col min="14092" max="14092" width="3.7109375" customWidth="1"/>
    <col min="14093" max="14094" width="8.7109375" customWidth="1"/>
    <col min="14095" max="14095" width="12.7109375" customWidth="1"/>
    <col min="14096" max="14097" width="15.7109375" customWidth="1"/>
    <col min="14098" max="14098" width="65.7109375" customWidth="1"/>
    <col min="14099" max="14099" width="10.7109375" customWidth="1"/>
    <col min="14100" max="14101" width="14.7109375" customWidth="1"/>
    <col min="14102" max="14102" width="10.7109375" customWidth="1"/>
    <col min="14103" max="14103" width="14.7109375" customWidth="1"/>
    <col min="14104" max="14104" width="15.7109375" customWidth="1"/>
    <col min="14105" max="14105" width="3.7109375" customWidth="1"/>
    <col min="14106" max="14108" width="0" hidden="1" customWidth="1"/>
    <col min="14109" max="14109" width="15.7109375" customWidth="1"/>
    <col min="14110" max="14112" width="0" hidden="1" customWidth="1"/>
    <col min="14113" max="14113" width="15.7109375" customWidth="1"/>
    <col min="14115" max="14115" width="1.7109375" customWidth="1"/>
    <col min="14116" max="14116" width="14.7109375" customWidth="1"/>
    <col min="14117" max="14117" width="1.7109375" customWidth="1"/>
    <col min="14118" max="14118" width="14.7109375" customWidth="1"/>
    <col min="14119" max="14120" width="15.7109375" customWidth="1"/>
    <col min="14337" max="14347" width="0" hidden="1" customWidth="1"/>
    <col min="14348" max="14348" width="3.7109375" customWidth="1"/>
    <col min="14349" max="14350" width="8.7109375" customWidth="1"/>
    <col min="14351" max="14351" width="12.7109375" customWidth="1"/>
    <col min="14352" max="14353" width="15.7109375" customWidth="1"/>
    <col min="14354" max="14354" width="65.7109375" customWidth="1"/>
    <col min="14355" max="14355" width="10.7109375" customWidth="1"/>
    <col min="14356" max="14357" width="14.7109375" customWidth="1"/>
    <col min="14358" max="14358" width="10.7109375" customWidth="1"/>
    <col min="14359" max="14359" width="14.7109375" customWidth="1"/>
    <col min="14360" max="14360" width="15.7109375" customWidth="1"/>
    <col min="14361" max="14361" width="3.7109375" customWidth="1"/>
    <col min="14362" max="14364" width="0" hidden="1" customWidth="1"/>
    <col min="14365" max="14365" width="15.7109375" customWidth="1"/>
    <col min="14366" max="14368" width="0" hidden="1" customWidth="1"/>
    <col min="14369" max="14369" width="15.7109375" customWidth="1"/>
    <col min="14371" max="14371" width="1.7109375" customWidth="1"/>
    <col min="14372" max="14372" width="14.7109375" customWidth="1"/>
    <col min="14373" max="14373" width="1.7109375" customWidth="1"/>
    <col min="14374" max="14374" width="14.7109375" customWidth="1"/>
    <col min="14375" max="14376" width="15.7109375" customWidth="1"/>
    <col min="14593" max="14603" width="0" hidden="1" customWidth="1"/>
    <col min="14604" max="14604" width="3.7109375" customWidth="1"/>
    <col min="14605" max="14606" width="8.7109375" customWidth="1"/>
    <col min="14607" max="14607" width="12.7109375" customWidth="1"/>
    <col min="14608" max="14609" width="15.7109375" customWidth="1"/>
    <col min="14610" max="14610" width="65.7109375" customWidth="1"/>
    <col min="14611" max="14611" width="10.7109375" customWidth="1"/>
    <col min="14612" max="14613" width="14.7109375" customWidth="1"/>
    <col min="14614" max="14614" width="10.7109375" customWidth="1"/>
    <col min="14615" max="14615" width="14.7109375" customWidth="1"/>
    <col min="14616" max="14616" width="15.7109375" customWidth="1"/>
    <col min="14617" max="14617" width="3.7109375" customWidth="1"/>
    <col min="14618" max="14620" width="0" hidden="1" customWidth="1"/>
    <col min="14621" max="14621" width="15.7109375" customWidth="1"/>
    <col min="14622" max="14624" width="0" hidden="1" customWidth="1"/>
    <col min="14625" max="14625" width="15.7109375" customWidth="1"/>
    <col min="14627" max="14627" width="1.7109375" customWidth="1"/>
    <col min="14628" max="14628" width="14.7109375" customWidth="1"/>
    <col min="14629" max="14629" width="1.7109375" customWidth="1"/>
    <col min="14630" max="14630" width="14.7109375" customWidth="1"/>
    <col min="14631" max="14632" width="15.7109375" customWidth="1"/>
    <col min="14849" max="14859" width="0" hidden="1" customWidth="1"/>
    <col min="14860" max="14860" width="3.7109375" customWidth="1"/>
    <col min="14861" max="14862" width="8.7109375" customWidth="1"/>
    <col min="14863" max="14863" width="12.7109375" customWidth="1"/>
    <col min="14864" max="14865" width="15.7109375" customWidth="1"/>
    <col min="14866" max="14866" width="65.7109375" customWidth="1"/>
    <col min="14867" max="14867" width="10.7109375" customWidth="1"/>
    <col min="14868" max="14869" width="14.7109375" customWidth="1"/>
    <col min="14870" max="14870" width="10.7109375" customWidth="1"/>
    <col min="14871" max="14871" width="14.7109375" customWidth="1"/>
    <col min="14872" max="14872" width="15.7109375" customWidth="1"/>
    <col min="14873" max="14873" width="3.7109375" customWidth="1"/>
    <col min="14874" max="14876" width="0" hidden="1" customWidth="1"/>
    <col min="14877" max="14877" width="15.7109375" customWidth="1"/>
    <col min="14878" max="14880" width="0" hidden="1" customWidth="1"/>
    <col min="14881" max="14881" width="15.7109375" customWidth="1"/>
    <col min="14883" max="14883" width="1.7109375" customWidth="1"/>
    <col min="14884" max="14884" width="14.7109375" customWidth="1"/>
    <col min="14885" max="14885" width="1.7109375" customWidth="1"/>
    <col min="14886" max="14886" width="14.7109375" customWidth="1"/>
    <col min="14887" max="14888" width="15.7109375" customWidth="1"/>
    <col min="15105" max="15115" width="0" hidden="1" customWidth="1"/>
    <col min="15116" max="15116" width="3.7109375" customWidth="1"/>
    <col min="15117" max="15118" width="8.7109375" customWidth="1"/>
    <col min="15119" max="15119" width="12.7109375" customWidth="1"/>
    <col min="15120" max="15121" width="15.7109375" customWidth="1"/>
    <col min="15122" max="15122" width="65.7109375" customWidth="1"/>
    <col min="15123" max="15123" width="10.7109375" customWidth="1"/>
    <col min="15124" max="15125" width="14.7109375" customWidth="1"/>
    <col min="15126" max="15126" width="10.7109375" customWidth="1"/>
    <col min="15127" max="15127" width="14.7109375" customWidth="1"/>
    <col min="15128" max="15128" width="15.7109375" customWidth="1"/>
    <col min="15129" max="15129" width="3.7109375" customWidth="1"/>
    <col min="15130" max="15132" width="0" hidden="1" customWidth="1"/>
    <col min="15133" max="15133" width="15.7109375" customWidth="1"/>
    <col min="15134" max="15136" width="0" hidden="1" customWidth="1"/>
    <col min="15137" max="15137" width="15.7109375" customWidth="1"/>
    <col min="15139" max="15139" width="1.7109375" customWidth="1"/>
    <col min="15140" max="15140" width="14.7109375" customWidth="1"/>
    <col min="15141" max="15141" width="1.7109375" customWidth="1"/>
    <col min="15142" max="15142" width="14.7109375" customWidth="1"/>
    <col min="15143" max="15144" width="15.7109375" customWidth="1"/>
    <col min="15361" max="15371" width="0" hidden="1" customWidth="1"/>
    <col min="15372" max="15372" width="3.7109375" customWidth="1"/>
    <col min="15373" max="15374" width="8.7109375" customWidth="1"/>
    <col min="15375" max="15375" width="12.7109375" customWidth="1"/>
    <col min="15376" max="15377" width="15.7109375" customWidth="1"/>
    <col min="15378" max="15378" width="65.7109375" customWidth="1"/>
    <col min="15379" max="15379" width="10.7109375" customWidth="1"/>
    <col min="15380" max="15381" width="14.7109375" customWidth="1"/>
    <col min="15382" max="15382" width="10.7109375" customWidth="1"/>
    <col min="15383" max="15383" width="14.7109375" customWidth="1"/>
    <col min="15384" max="15384" width="15.7109375" customWidth="1"/>
    <col min="15385" max="15385" width="3.7109375" customWidth="1"/>
    <col min="15386" max="15388" width="0" hidden="1" customWidth="1"/>
    <col min="15389" max="15389" width="15.7109375" customWidth="1"/>
    <col min="15390" max="15392" width="0" hidden="1" customWidth="1"/>
    <col min="15393" max="15393" width="15.7109375" customWidth="1"/>
    <col min="15395" max="15395" width="1.7109375" customWidth="1"/>
    <col min="15396" max="15396" width="14.7109375" customWidth="1"/>
    <col min="15397" max="15397" width="1.7109375" customWidth="1"/>
    <col min="15398" max="15398" width="14.7109375" customWidth="1"/>
    <col min="15399" max="15400" width="15.7109375" customWidth="1"/>
    <col min="15617" max="15627" width="0" hidden="1" customWidth="1"/>
    <col min="15628" max="15628" width="3.7109375" customWidth="1"/>
    <col min="15629" max="15630" width="8.7109375" customWidth="1"/>
    <col min="15631" max="15631" width="12.7109375" customWidth="1"/>
    <col min="15632" max="15633" width="15.7109375" customWidth="1"/>
    <col min="15634" max="15634" width="65.7109375" customWidth="1"/>
    <col min="15635" max="15635" width="10.7109375" customWidth="1"/>
    <col min="15636" max="15637" width="14.7109375" customWidth="1"/>
    <col min="15638" max="15638" width="10.7109375" customWidth="1"/>
    <col min="15639" max="15639" width="14.7109375" customWidth="1"/>
    <col min="15640" max="15640" width="15.7109375" customWidth="1"/>
    <col min="15641" max="15641" width="3.7109375" customWidth="1"/>
    <col min="15642" max="15644" width="0" hidden="1" customWidth="1"/>
    <col min="15645" max="15645" width="15.7109375" customWidth="1"/>
    <col min="15646" max="15648" width="0" hidden="1" customWidth="1"/>
    <col min="15649" max="15649" width="15.7109375" customWidth="1"/>
    <col min="15651" max="15651" width="1.7109375" customWidth="1"/>
    <col min="15652" max="15652" width="14.7109375" customWidth="1"/>
    <col min="15653" max="15653" width="1.7109375" customWidth="1"/>
    <col min="15654" max="15654" width="14.7109375" customWidth="1"/>
    <col min="15655" max="15656" width="15.7109375" customWidth="1"/>
    <col min="15873" max="15883" width="0" hidden="1" customWidth="1"/>
    <col min="15884" max="15884" width="3.7109375" customWidth="1"/>
    <col min="15885" max="15886" width="8.7109375" customWidth="1"/>
    <col min="15887" max="15887" width="12.7109375" customWidth="1"/>
    <col min="15888" max="15889" width="15.7109375" customWidth="1"/>
    <col min="15890" max="15890" width="65.7109375" customWidth="1"/>
    <col min="15891" max="15891" width="10.7109375" customWidth="1"/>
    <col min="15892" max="15893" width="14.7109375" customWidth="1"/>
    <col min="15894" max="15894" width="10.7109375" customWidth="1"/>
    <col min="15895" max="15895" width="14.7109375" customWidth="1"/>
    <col min="15896" max="15896" width="15.7109375" customWidth="1"/>
    <col min="15897" max="15897" width="3.7109375" customWidth="1"/>
    <col min="15898" max="15900" width="0" hidden="1" customWidth="1"/>
    <col min="15901" max="15901" width="15.7109375" customWidth="1"/>
    <col min="15902" max="15904" width="0" hidden="1" customWidth="1"/>
    <col min="15905" max="15905" width="15.7109375" customWidth="1"/>
    <col min="15907" max="15907" width="1.7109375" customWidth="1"/>
    <col min="15908" max="15908" width="14.7109375" customWidth="1"/>
    <col min="15909" max="15909" width="1.7109375" customWidth="1"/>
    <col min="15910" max="15910" width="14.7109375" customWidth="1"/>
    <col min="15911" max="15912" width="15.7109375" customWidth="1"/>
    <col min="16129" max="16139" width="0" hidden="1" customWidth="1"/>
    <col min="16140" max="16140" width="3.7109375" customWidth="1"/>
    <col min="16141" max="16142" width="8.7109375" customWidth="1"/>
    <col min="16143" max="16143" width="12.7109375" customWidth="1"/>
    <col min="16144" max="16145" width="15.7109375" customWidth="1"/>
    <col min="16146" max="16146" width="65.7109375" customWidth="1"/>
    <col min="16147" max="16147" width="10.7109375" customWidth="1"/>
    <col min="16148" max="16149" width="14.7109375" customWidth="1"/>
    <col min="16150" max="16150" width="10.7109375" customWidth="1"/>
    <col min="16151" max="16151" width="14.7109375" customWidth="1"/>
    <col min="16152" max="16152" width="15.7109375" customWidth="1"/>
    <col min="16153" max="16153" width="3.7109375" customWidth="1"/>
    <col min="16154" max="16156" width="0" hidden="1" customWidth="1"/>
    <col min="16157" max="16157" width="15.7109375" customWidth="1"/>
    <col min="16158" max="16160" width="0" hidden="1" customWidth="1"/>
    <col min="16161" max="16161" width="15.7109375" customWidth="1"/>
    <col min="16163" max="16163" width="1.7109375" customWidth="1"/>
    <col min="16164" max="16164" width="14.7109375" customWidth="1"/>
    <col min="16165" max="16165" width="1.7109375" customWidth="1"/>
    <col min="16166" max="16166" width="14.7109375" customWidth="1"/>
    <col min="16167" max="16168" width="15.7109375" customWidth="1"/>
  </cols>
  <sheetData>
    <row r="1" spans="1:40" ht="24.75" customHeight="1" x14ac:dyDescent="0.25">
      <c r="M1" s="56"/>
      <c r="N1" s="56"/>
      <c r="R1" s="57" t="s">
        <v>0</v>
      </c>
      <c r="T1" s="58"/>
      <c r="W1" s="178"/>
      <c r="X1" s="179"/>
      <c r="Y1" s="59"/>
      <c r="Z1" s="59"/>
      <c r="AA1" s="59"/>
      <c r="AB1" s="59"/>
    </row>
    <row r="2" spans="1:40" x14ac:dyDescent="0.25"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R2" s="60"/>
      <c r="W2" s="180"/>
      <c r="X2" s="181"/>
      <c r="Y2" s="61"/>
      <c r="Z2" s="61"/>
      <c r="AA2" s="61"/>
      <c r="AB2" s="61"/>
    </row>
    <row r="3" spans="1:40" x14ac:dyDescent="0.25">
      <c r="H3" s="62"/>
      <c r="R3" s="63"/>
      <c r="W3" s="180"/>
      <c r="X3" s="181"/>
    </row>
    <row r="4" spans="1:40" x14ac:dyDescent="0.25">
      <c r="A4" t="s">
        <v>7</v>
      </c>
      <c r="F4" t="s">
        <v>8</v>
      </c>
      <c r="G4" t="s">
        <v>9</v>
      </c>
      <c r="H4" t="s">
        <v>10</v>
      </c>
      <c r="I4" s="64">
        <v>0</v>
      </c>
      <c r="O4" s="190" t="s">
        <v>787</v>
      </c>
      <c r="P4" s="190"/>
      <c r="Q4" s="65"/>
      <c r="R4" s="65" t="s">
        <v>793</v>
      </c>
      <c r="S4" s="174"/>
      <c r="T4" s="175"/>
      <c r="U4" s="175"/>
      <c r="V4" s="175"/>
      <c r="W4" s="180"/>
      <c r="X4" s="181"/>
      <c r="Y4" s="66"/>
      <c r="Z4" s="66"/>
      <c r="AA4" s="66"/>
      <c r="AB4" s="66"/>
    </row>
    <row r="5" spans="1:40" ht="12.75" customHeight="1" x14ac:dyDescent="0.25">
      <c r="A5" s="59">
        <v>3</v>
      </c>
      <c r="B5" s="59"/>
      <c r="C5" s="59"/>
      <c r="F5" s="64">
        <v>0.26290000000000002</v>
      </c>
      <c r="G5" s="64">
        <v>0.2281</v>
      </c>
      <c r="H5" s="64">
        <v>0</v>
      </c>
      <c r="O5" s="191" t="s">
        <v>820</v>
      </c>
      <c r="P5" s="191"/>
      <c r="Q5" s="67"/>
      <c r="R5" s="130" t="s">
        <v>821</v>
      </c>
      <c r="S5" s="176"/>
      <c r="T5" s="177"/>
      <c r="U5" s="177"/>
      <c r="V5" s="177"/>
      <c r="W5" s="180"/>
      <c r="X5" s="181"/>
      <c r="Y5" s="69"/>
      <c r="Z5" s="69"/>
      <c r="AA5" s="69"/>
      <c r="AB5" s="69"/>
      <c r="AE5" s="205" t="s">
        <v>12</v>
      </c>
      <c r="AF5" s="205"/>
    </row>
    <row r="6" spans="1:40" ht="5.0999999999999996" customHeight="1" x14ac:dyDescent="0.25">
      <c r="A6" s="59"/>
      <c r="B6" s="59"/>
      <c r="C6" s="59"/>
      <c r="H6" s="62"/>
      <c r="O6" s="70"/>
      <c r="P6" s="70"/>
      <c r="Q6" s="71"/>
      <c r="R6" s="71"/>
      <c r="S6" s="70"/>
      <c r="T6" s="70"/>
      <c r="U6" s="70"/>
      <c r="V6" s="72"/>
      <c r="W6" s="180"/>
      <c r="X6" s="181"/>
      <c r="Y6" s="69"/>
      <c r="Z6" s="69"/>
      <c r="AA6" s="69"/>
      <c r="AB6" s="69"/>
      <c r="AC6" s="73"/>
      <c r="AE6" s="74"/>
      <c r="AF6" s="74"/>
    </row>
    <row r="7" spans="1:40" ht="12.75" customHeight="1" x14ac:dyDescent="0.25">
      <c r="H7" s="62"/>
      <c r="O7" s="193" t="s">
        <v>13</v>
      </c>
      <c r="P7" s="193"/>
      <c r="Q7" s="75" t="s">
        <v>14</v>
      </c>
      <c r="R7" s="75" t="s">
        <v>788</v>
      </c>
      <c r="S7" s="184" t="s">
        <v>789</v>
      </c>
      <c r="T7" s="185"/>
      <c r="U7" s="185"/>
      <c r="V7" s="186"/>
      <c r="W7" s="180"/>
      <c r="X7" s="181"/>
      <c r="Y7" s="76"/>
      <c r="Z7" s="76"/>
      <c r="AE7" s="74" t="s">
        <v>15</v>
      </c>
      <c r="AF7" s="74" t="b">
        <v>1</v>
      </c>
      <c r="AJ7" s="206" t="s">
        <v>16</v>
      </c>
      <c r="AL7" s="207" t="s">
        <v>17</v>
      </c>
    </row>
    <row r="8" spans="1:40" ht="12.75" customHeight="1" x14ac:dyDescent="0.25">
      <c r="A8" s="59"/>
      <c r="B8" s="59"/>
      <c r="C8" s="59"/>
      <c r="F8" s="173" t="s">
        <v>18</v>
      </c>
      <c r="G8" s="173"/>
      <c r="H8" s="173"/>
      <c r="I8" s="173"/>
      <c r="J8" s="173"/>
      <c r="K8" s="173"/>
      <c r="L8" s="172" t="s">
        <v>19</v>
      </c>
      <c r="O8" s="192" t="s">
        <v>20</v>
      </c>
      <c r="P8" s="192"/>
      <c r="Q8" s="77" t="s">
        <v>786</v>
      </c>
      <c r="R8" s="68" t="s">
        <v>11</v>
      </c>
      <c r="S8" s="187" t="s">
        <v>21</v>
      </c>
      <c r="T8" s="188"/>
      <c r="U8" s="188"/>
      <c r="V8" s="189"/>
      <c r="W8" s="182"/>
      <c r="X8" s="183"/>
      <c r="Y8" s="172" t="s">
        <v>22</v>
      </c>
      <c r="Z8" s="172" t="s">
        <v>23</v>
      </c>
      <c r="AA8" s="78"/>
      <c r="AB8" s="78"/>
      <c r="AE8" s="74" t="s">
        <v>24</v>
      </c>
      <c r="AF8" s="74" t="b">
        <v>1</v>
      </c>
      <c r="AJ8" s="206"/>
      <c r="AL8" s="207"/>
    </row>
    <row r="9" spans="1:40" ht="12.75" customHeight="1" x14ac:dyDescent="0.25">
      <c r="F9" s="173" t="s">
        <v>25</v>
      </c>
      <c r="G9" s="173"/>
      <c r="H9" s="173"/>
      <c r="I9" s="173"/>
      <c r="J9" s="173"/>
      <c r="K9" s="173"/>
      <c r="L9" s="172"/>
      <c r="Y9" s="172"/>
      <c r="Z9" s="172"/>
      <c r="AE9" s="74" t="s">
        <v>26</v>
      </c>
      <c r="AF9" s="74" t="b">
        <v>1</v>
      </c>
      <c r="AJ9" s="206"/>
      <c r="AL9" s="207"/>
    </row>
    <row r="10" spans="1:40" hidden="1" x14ac:dyDescent="0.25">
      <c r="G10" s="62"/>
      <c r="H10" s="62"/>
      <c r="L10" s="172"/>
      <c r="Y10" s="172"/>
      <c r="Z10" s="172"/>
      <c r="AC10" s="79" t="s">
        <v>27</v>
      </c>
      <c r="AE10" s="74" t="s">
        <v>28</v>
      </c>
      <c r="AF10" s="74" t="b">
        <v>1</v>
      </c>
      <c r="AJ10" s="206"/>
      <c r="AL10" s="207"/>
    </row>
    <row r="11" spans="1:40" hidden="1" x14ac:dyDescent="0.25">
      <c r="G11" s="62"/>
      <c r="H11" s="80"/>
      <c r="L11" s="172"/>
      <c r="Y11" s="172"/>
      <c r="Z11" s="172"/>
      <c r="AC11" s="81" t="s">
        <v>29</v>
      </c>
      <c r="AE11" s="74" t="s">
        <v>30</v>
      </c>
      <c r="AF11" s="74" t="b">
        <v>1</v>
      </c>
      <c r="AJ11" s="206"/>
      <c r="AL11" s="207"/>
    </row>
    <row r="12" spans="1:40" hidden="1" x14ac:dyDescent="0.25">
      <c r="G12" s="62"/>
      <c r="H12" s="62"/>
      <c r="L12" s="172"/>
      <c r="Y12" s="172"/>
      <c r="Z12" s="172"/>
      <c r="AA12" s="208" t="s">
        <v>31</v>
      </c>
      <c r="AB12" s="208"/>
      <c r="AJ12" s="82" t="s">
        <v>32</v>
      </c>
      <c r="AL12" s="83" t="s">
        <v>32</v>
      </c>
    </row>
    <row r="13" spans="1:40" ht="35.1" customHeight="1" x14ac:dyDescent="0.25">
      <c r="A13" s="84" t="s">
        <v>33</v>
      </c>
      <c r="B13" s="84" t="s">
        <v>34</v>
      </c>
      <c r="C13" s="84" t="s">
        <v>35</v>
      </c>
      <c r="D13" s="84" t="s">
        <v>36</v>
      </c>
      <c r="E13" s="84" t="s">
        <v>37</v>
      </c>
      <c r="F13" s="84" t="s">
        <v>38</v>
      </c>
      <c r="G13" s="84" t="s">
        <v>39</v>
      </c>
      <c r="H13" s="84" t="s">
        <v>40</v>
      </c>
      <c r="I13" s="84" t="s">
        <v>41</v>
      </c>
      <c r="J13" s="84" t="s">
        <v>42</v>
      </c>
      <c r="K13" s="84" t="s">
        <v>43</v>
      </c>
      <c r="L13" s="82" t="s">
        <v>32</v>
      </c>
      <c r="M13" s="84" t="s">
        <v>44</v>
      </c>
      <c r="N13" s="85" t="s">
        <v>45</v>
      </c>
      <c r="O13" s="84" t="s">
        <v>46</v>
      </c>
      <c r="P13" s="84" t="s">
        <v>47</v>
      </c>
      <c r="Q13" s="84" t="s">
        <v>48</v>
      </c>
      <c r="R13" s="84" t="s">
        <v>49</v>
      </c>
      <c r="S13" s="86" t="s">
        <v>50</v>
      </c>
      <c r="T13" s="84" t="s">
        <v>15</v>
      </c>
      <c r="U13" s="84" t="s">
        <v>51</v>
      </c>
      <c r="V13" s="84" t="s">
        <v>52</v>
      </c>
      <c r="W13" s="84" t="s">
        <v>53</v>
      </c>
      <c r="X13" s="84" t="s">
        <v>54</v>
      </c>
      <c r="Y13" s="82" t="s">
        <v>32</v>
      </c>
      <c r="Z13" s="82" t="s">
        <v>32</v>
      </c>
      <c r="AA13" s="87" t="s">
        <v>55</v>
      </c>
      <c r="AB13" s="88" t="s">
        <v>56</v>
      </c>
      <c r="AC13" s="84" t="s">
        <v>57</v>
      </c>
      <c r="AD13" s="89" t="s">
        <v>58</v>
      </c>
      <c r="AE13" s="89" t="s">
        <v>59</v>
      </c>
      <c r="AF13" s="89" t="s">
        <v>60</v>
      </c>
      <c r="AG13" s="90" t="s">
        <v>61</v>
      </c>
      <c r="AH13" s="91" t="s">
        <v>62</v>
      </c>
      <c r="AJ13" s="92" t="s">
        <v>15</v>
      </c>
      <c r="AL13" s="92" t="s">
        <v>53</v>
      </c>
      <c r="AM13" s="90" t="s">
        <v>63</v>
      </c>
      <c r="AN13" s="93" t="s">
        <v>64</v>
      </c>
    </row>
    <row r="14" spans="1:40" hidden="1" x14ac:dyDescent="0.25">
      <c r="A14" t="s">
        <v>65</v>
      </c>
      <c r="B14" t="s">
        <v>34</v>
      </c>
      <c r="C14" t="s">
        <v>65</v>
      </c>
      <c r="D14">
        <v>0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>
        <v>0</v>
      </c>
      <c r="K14">
        <v>0</v>
      </c>
      <c r="L14" s="94" t="s">
        <v>66</v>
      </c>
      <c r="M14" s="95" t="s">
        <v>6</v>
      </c>
      <c r="N14" s="96" t="s">
        <v>6</v>
      </c>
      <c r="O14" s="97" t="s">
        <v>67</v>
      </c>
      <c r="P14" s="98" t="s">
        <v>68</v>
      </c>
      <c r="Q14" s="99"/>
      <c r="R14" s="100" t="s">
        <v>69</v>
      </c>
      <c r="S14" s="101" t="s">
        <v>67</v>
      </c>
      <c r="T14" s="1">
        <v>0</v>
      </c>
      <c r="U14" s="102"/>
      <c r="V14" s="103" t="s">
        <v>8</v>
      </c>
      <c r="W14" s="1">
        <v>0</v>
      </c>
      <c r="X14" s="2">
        <v>0</v>
      </c>
      <c r="Y14" s="104" t="s">
        <v>70</v>
      </c>
      <c r="Z14" t="s">
        <v>66</v>
      </c>
      <c r="AA14" s="105">
        <v>0</v>
      </c>
      <c r="AB14" s="106">
        <v>0</v>
      </c>
      <c r="AC14" s="107" t="s">
        <v>66</v>
      </c>
      <c r="AD14" t="s">
        <v>66</v>
      </c>
      <c r="AE14" s="59" t="b">
        <v>0</v>
      </c>
      <c r="AF14" s="108" t="s">
        <v>69</v>
      </c>
      <c r="AG14" s="3">
        <v>0</v>
      </c>
      <c r="AH14" s="4">
        <v>0.26290000000000002</v>
      </c>
      <c r="AJ14" s="109"/>
      <c r="AL14" s="110"/>
      <c r="AM14" s="5">
        <v>0</v>
      </c>
      <c r="AN14" s="6">
        <v>0</v>
      </c>
    </row>
    <row r="15" spans="1:40" x14ac:dyDescent="0.25">
      <c r="A15">
        <v>0</v>
      </c>
      <c r="C15" t="s">
        <v>71</v>
      </c>
      <c r="D15">
        <v>214</v>
      </c>
      <c r="E15">
        <v>0</v>
      </c>
      <c r="L15" s="94" t="s">
        <v>72</v>
      </c>
      <c r="M15" s="111" t="s">
        <v>1</v>
      </c>
      <c r="N15" s="111" t="s">
        <v>1</v>
      </c>
      <c r="O15" s="197" t="s">
        <v>11</v>
      </c>
      <c r="P15" s="197"/>
      <c r="Q15" s="197"/>
      <c r="R15" s="197"/>
      <c r="S15" s="112"/>
      <c r="T15" s="7"/>
      <c r="U15" s="7"/>
      <c r="V15" s="8"/>
      <c r="W15" s="7"/>
      <c r="X15" s="9">
        <f>X16</f>
        <v>883107.14999999991</v>
      </c>
      <c r="Y15" s="59"/>
      <c r="Z15" t="s">
        <v>66</v>
      </c>
      <c r="AA15" s="10">
        <v>869085.12999999954</v>
      </c>
      <c r="AB15" s="11">
        <v>0</v>
      </c>
      <c r="AC15" s="107"/>
      <c r="AG15" s="12"/>
      <c r="AH15" s="13"/>
      <c r="AJ15" s="14"/>
      <c r="AL15" s="15"/>
      <c r="AM15" s="16">
        <v>869085.12999999954</v>
      </c>
      <c r="AN15" s="17"/>
    </row>
    <row r="16" spans="1:40" x14ac:dyDescent="0.25">
      <c r="A16">
        <v>1</v>
      </c>
      <c r="B16">
        <v>1</v>
      </c>
      <c r="C16">
        <v>1</v>
      </c>
      <c r="D16">
        <v>214</v>
      </c>
      <c r="E16">
        <v>1</v>
      </c>
      <c r="F16">
        <v>0</v>
      </c>
      <c r="G16">
        <v>0</v>
      </c>
      <c r="H16">
        <v>0</v>
      </c>
      <c r="I16">
        <v>0</v>
      </c>
      <c r="J16">
        <v>214</v>
      </c>
      <c r="K16" t="e">
        <v>#N/A</v>
      </c>
      <c r="L16" s="94" t="s">
        <v>72</v>
      </c>
      <c r="M16" s="95" t="s">
        <v>2</v>
      </c>
      <c r="N16" s="96" t="s">
        <v>2</v>
      </c>
      <c r="O16" s="97" t="s">
        <v>73</v>
      </c>
      <c r="P16" s="98" t="s">
        <v>68</v>
      </c>
      <c r="Q16" s="99"/>
      <c r="R16" s="100" t="s">
        <v>74</v>
      </c>
      <c r="S16" s="101" t="s">
        <v>67</v>
      </c>
      <c r="T16" s="1">
        <v>0</v>
      </c>
      <c r="U16" s="102"/>
      <c r="V16" s="103" t="s">
        <v>8</v>
      </c>
      <c r="W16" s="1">
        <v>0</v>
      </c>
      <c r="X16" s="2">
        <f>X17+X23+X30+X34+X38+X45+X52+X55+X62+X79+X89+X107+X124+X197+X221+X232</f>
        <v>883107.14999999991</v>
      </c>
      <c r="Y16" s="104" t="s">
        <v>70</v>
      </c>
      <c r="Z16" t="s">
        <v>66</v>
      </c>
      <c r="AA16" s="105">
        <v>869085.12999999954</v>
      </c>
      <c r="AB16" s="106">
        <v>0</v>
      </c>
      <c r="AC16" s="107" t="s">
        <v>66</v>
      </c>
      <c r="AD16">
        <v>1</v>
      </c>
      <c r="AE16" s="59" t="b">
        <v>0</v>
      </c>
      <c r="AF16" s="108" t="s">
        <v>69</v>
      </c>
      <c r="AG16" s="3">
        <v>0</v>
      </c>
      <c r="AH16" s="4">
        <v>0.26290000000000002</v>
      </c>
      <c r="AJ16" s="109"/>
      <c r="AL16" s="110"/>
      <c r="AM16" s="5">
        <v>869085.13</v>
      </c>
      <c r="AN16" s="6">
        <v>0</v>
      </c>
    </row>
    <row r="17" spans="1:40" x14ac:dyDescent="0.25">
      <c r="A17">
        <v>2</v>
      </c>
      <c r="B17">
        <v>2</v>
      </c>
      <c r="C17">
        <v>2</v>
      </c>
      <c r="D17">
        <v>6</v>
      </c>
      <c r="E17">
        <v>1</v>
      </c>
      <c r="F17">
        <v>1</v>
      </c>
      <c r="G17">
        <v>0</v>
      </c>
      <c r="H17">
        <v>0</v>
      </c>
      <c r="I17">
        <v>0</v>
      </c>
      <c r="J17">
        <v>213</v>
      </c>
      <c r="K17">
        <v>6</v>
      </c>
      <c r="L17" s="94" t="s">
        <v>72</v>
      </c>
      <c r="M17" s="95" t="s">
        <v>3</v>
      </c>
      <c r="N17" s="96" t="s">
        <v>3</v>
      </c>
      <c r="O17" s="97" t="s">
        <v>75</v>
      </c>
      <c r="P17" s="98" t="s">
        <v>68</v>
      </c>
      <c r="Q17" s="99"/>
      <c r="R17" s="100" t="s">
        <v>76</v>
      </c>
      <c r="S17" s="101" t="s">
        <v>67</v>
      </c>
      <c r="T17" s="1">
        <v>0</v>
      </c>
      <c r="U17" s="102"/>
      <c r="V17" s="103" t="s">
        <v>8</v>
      </c>
      <c r="W17" s="1">
        <v>0</v>
      </c>
      <c r="X17" s="2">
        <f>SUM(X18:X22)</f>
        <v>3159.28</v>
      </c>
      <c r="Y17" s="104" t="s">
        <v>70</v>
      </c>
      <c r="Z17" t="s">
        <v>66</v>
      </c>
      <c r="AA17" s="105">
        <v>3622.4300000000003</v>
      </c>
      <c r="AB17" s="106">
        <v>0</v>
      </c>
      <c r="AC17" s="107" t="s">
        <v>66</v>
      </c>
      <c r="AD17">
        <v>2</v>
      </c>
      <c r="AE17" s="59" t="b">
        <v>0</v>
      </c>
      <c r="AF17" s="108" t="s">
        <v>69</v>
      </c>
      <c r="AG17" s="3">
        <v>0</v>
      </c>
      <c r="AH17" s="4">
        <v>0.26290000000000002</v>
      </c>
      <c r="AJ17" s="109"/>
      <c r="AL17" s="110"/>
      <c r="AM17" s="5">
        <v>3622.43</v>
      </c>
      <c r="AN17" s="6">
        <v>0</v>
      </c>
    </row>
    <row r="18" spans="1:40" ht="30" x14ac:dyDescent="0.25">
      <c r="A18" t="s">
        <v>65</v>
      </c>
      <c r="B18">
        <v>2</v>
      </c>
      <c r="C18" t="s">
        <v>65</v>
      </c>
      <c r="D18">
        <v>0</v>
      </c>
      <c r="E18">
        <v>1</v>
      </c>
      <c r="F18">
        <v>1</v>
      </c>
      <c r="G18">
        <v>0</v>
      </c>
      <c r="H18">
        <v>0</v>
      </c>
      <c r="I18">
        <v>1</v>
      </c>
      <c r="J18">
        <v>0</v>
      </c>
      <c r="K18">
        <v>0</v>
      </c>
      <c r="L18" s="94" t="s">
        <v>72</v>
      </c>
      <c r="M18" s="95" t="s">
        <v>6</v>
      </c>
      <c r="N18" s="96" t="s">
        <v>6</v>
      </c>
      <c r="O18" s="97" t="s">
        <v>77</v>
      </c>
      <c r="P18" s="98" t="s">
        <v>68</v>
      </c>
      <c r="Q18" s="99" t="s">
        <v>78</v>
      </c>
      <c r="R18" s="100" t="s">
        <v>79</v>
      </c>
      <c r="S18" s="101" t="s">
        <v>80</v>
      </c>
      <c r="T18" s="1">
        <v>4.3</v>
      </c>
      <c r="U18" s="129">
        <v>121.11</v>
      </c>
      <c r="V18" s="103" t="s">
        <v>8</v>
      </c>
      <c r="W18" s="1">
        <f>ROUND(U18*(1+$S$8),2)</f>
        <v>152.94999999999999</v>
      </c>
      <c r="X18" s="2">
        <f>ROUND(W18*T18,2)</f>
        <v>657.69</v>
      </c>
      <c r="Y18" s="104" t="s">
        <v>70</v>
      </c>
      <c r="Z18" t="s">
        <v>70</v>
      </c>
      <c r="AA18" s="105">
        <v>606.21</v>
      </c>
      <c r="AB18" s="106">
        <v>0</v>
      </c>
      <c r="AC18" s="107" t="s">
        <v>66</v>
      </c>
      <c r="AD18" t="s">
        <v>66</v>
      </c>
      <c r="AE18" s="59" t="s">
        <v>81</v>
      </c>
      <c r="AF18" s="108">
        <v>6927</v>
      </c>
      <c r="AG18" s="3">
        <v>121.11</v>
      </c>
      <c r="AH18" s="4">
        <v>0.26290000000000002</v>
      </c>
      <c r="AJ18" s="109"/>
      <c r="AL18" s="110"/>
      <c r="AM18" s="5">
        <v>606.21</v>
      </c>
      <c r="AN18" s="6">
        <v>140.97999999999999</v>
      </c>
    </row>
    <row r="19" spans="1:40" ht="30" x14ac:dyDescent="0.25">
      <c r="A19" t="s">
        <v>65</v>
      </c>
      <c r="B19">
        <v>2</v>
      </c>
      <c r="C19" t="s">
        <v>65</v>
      </c>
      <c r="D19">
        <v>0</v>
      </c>
      <c r="E19">
        <v>1</v>
      </c>
      <c r="F19">
        <v>1</v>
      </c>
      <c r="G19">
        <v>0</v>
      </c>
      <c r="H19">
        <v>0</v>
      </c>
      <c r="I19">
        <v>2</v>
      </c>
      <c r="J19">
        <v>0</v>
      </c>
      <c r="K19">
        <v>0</v>
      </c>
      <c r="L19" s="94" t="s">
        <v>72</v>
      </c>
      <c r="M19" s="95" t="s">
        <v>6</v>
      </c>
      <c r="N19" s="96" t="s">
        <v>6</v>
      </c>
      <c r="O19" s="97" t="s">
        <v>82</v>
      </c>
      <c r="P19" s="98" t="s">
        <v>68</v>
      </c>
      <c r="Q19" s="99" t="s">
        <v>83</v>
      </c>
      <c r="R19" s="100" t="s">
        <v>84</v>
      </c>
      <c r="S19" s="101" t="s">
        <v>85</v>
      </c>
      <c r="T19" s="1">
        <v>44.94</v>
      </c>
      <c r="U19" s="129">
        <v>28.02</v>
      </c>
      <c r="V19" s="103" t="s">
        <v>8</v>
      </c>
      <c r="W19" s="1">
        <f>ROUND(U19*(1+$S$8),2)</f>
        <v>35.39</v>
      </c>
      <c r="X19" s="2">
        <f t="shared" ref="X19:X22" si="0">ROUND(W19*T19,2)</f>
        <v>1590.43</v>
      </c>
      <c r="Y19" s="104" t="s">
        <v>70</v>
      </c>
      <c r="Z19" t="s">
        <v>70</v>
      </c>
      <c r="AA19" s="105">
        <v>2000.73</v>
      </c>
      <c r="AB19" s="106">
        <v>0</v>
      </c>
      <c r="AC19" s="107" t="s">
        <v>66</v>
      </c>
      <c r="AD19" t="s">
        <v>66</v>
      </c>
      <c r="AE19" s="59" t="s">
        <v>86</v>
      </c>
      <c r="AF19" s="108">
        <v>6947</v>
      </c>
      <c r="AG19" s="3">
        <v>28.02</v>
      </c>
      <c r="AH19" s="4">
        <v>0.26290000000000002</v>
      </c>
      <c r="AJ19" s="109"/>
      <c r="AL19" s="110"/>
      <c r="AM19" s="5">
        <v>2000.73</v>
      </c>
      <c r="AN19" s="6">
        <v>44.52</v>
      </c>
    </row>
    <row r="20" spans="1:40" ht="30" x14ac:dyDescent="0.25">
      <c r="A20" t="s">
        <v>65</v>
      </c>
      <c r="B20">
        <v>2</v>
      </c>
      <c r="C20" t="s">
        <v>65</v>
      </c>
      <c r="D20">
        <v>0</v>
      </c>
      <c r="E20">
        <v>1</v>
      </c>
      <c r="F20">
        <v>1</v>
      </c>
      <c r="G20">
        <v>0</v>
      </c>
      <c r="H20">
        <v>0</v>
      </c>
      <c r="I20">
        <v>3</v>
      </c>
      <c r="J20">
        <v>0</v>
      </c>
      <c r="K20">
        <v>0</v>
      </c>
      <c r="L20" s="94" t="s">
        <v>72</v>
      </c>
      <c r="M20" s="95" t="s">
        <v>6</v>
      </c>
      <c r="N20" s="96" t="s">
        <v>6</v>
      </c>
      <c r="O20" s="97" t="s">
        <v>87</v>
      </c>
      <c r="P20" s="98" t="s">
        <v>68</v>
      </c>
      <c r="Q20" s="99" t="s">
        <v>88</v>
      </c>
      <c r="R20" s="100" t="s">
        <v>89</v>
      </c>
      <c r="S20" s="101" t="s">
        <v>85</v>
      </c>
      <c r="T20" s="1">
        <v>31.01</v>
      </c>
      <c r="U20" s="129">
        <v>10.85</v>
      </c>
      <c r="V20" s="103" t="s">
        <v>8</v>
      </c>
      <c r="W20" s="1">
        <f>ROUND(U20*(1+$S$8),2)</f>
        <v>13.7</v>
      </c>
      <c r="X20" s="2">
        <f t="shared" si="0"/>
        <v>424.84</v>
      </c>
      <c r="Y20" s="104" t="s">
        <v>70</v>
      </c>
      <c r="Z20" t="s">
        <v>70</v>
      </c>
      <c r="AA20" s="105">
        <v>379.56</v>
      </c>
      <c r="AB20" s="106">
        <v>0</v>
      </c>
      <c r="AC20" s="107" t="s">
        <v>66</v>
      </c>
      <c r="AD20" t="s">
        <v>66</v>
      </c>
      <c r="AE20" s="59" t="s">
        <v>90</v>
      </c>
      <c r="AF20" s="108">
        <v>6946</v>
      </c>
      <c r="AG20" s="3">
        <v>10.85</v>
      </c>
      <c r="AH20" s="4">
        <v>0.26290000000000002</v>
      </c>
      <c r="AJ20" s="109"/>
      <c r="AL20" s="110"/>
      <c r="AM20" s="5">
        <v>379.56</v>
      </c>
      <c r="AN20" s="6">
        <v>12.24</v>
      </c>
    </row>
    <row r="21" spans="1:40" ht="30" x14ac:dyDescent="0.25">
      <c r="A21" t="s">
        <v>65</v>
      </c>
      <c r="B21">
        <v>2</v>
      </c>
      <c r="C21" t="s">
        <v>65</v>
      </c>
      <c r="D21">
        <v>0</v>
      </c>
      <c r="E21">
        <v>1</v>
      </c>
      <c r="F21">
        <v>1</v>
      </c>
      <c r="G21">
        <v>0</v>
      </c>
      <c r="H21">
        <v>0</v>
      </c>
      <c r="I21">
        <v>4</v>
      </c>
      <c r="J21">
        <v>0</v>
      </c>
      <c r="K21">
        <v>0</v>
      </c>
      <c r="L21" s="94" t="s">
        <v>72</v>
      </c>
      <c r="M21" s="95" t="s">
        <v>6</v>
      </c>
      <c r="N21" s="96" t="s">
        <v>6</v>
      </c>
      <c r="O21" s="97" t="s">
        <v>91</v>
      </c>
      <c r="P21" s="98" t="s">
        <v>68</v>
      </c>
      <c r="Q21" s="99" t="s">
        <v>92</v>
      </c>
      <c r="R21" s="100" t="s">
        <v>93</v>
      </c>
      <c r="S21" s="101" t="s">
        <v>80</v>
      </c>
      <c r="T21" s="1">
        <v>2</v>
      </c>
      <c r="U21" s="129">
        <v>93.99</v>
      </c>
      <c r="V21" s="103" t="s">
        <v>8</v>
      </c>
      <c r="W21" s="1">
        <f>ROUND(U21*(1+$S$8),2)</f>
        <v>118.7</v>
      </c>
      <c r="X21" s="2">
        <f t="shared" si="0"/>
        <v>237.4</v>
      </c>
      <c r="Y21" s="104" t="s">
        <v>70</v>
      </c>
      <c r="Z21" t="s">
        <v>70</v>
      </c>
      <c r="AA21" s="105">
        <v>336.26</v>
      </c>
      <c r="AB21" s="106">
        <v>0</v>
      </c>
      <c r="AC21" s="107" t="s">
        <v>66</v>
      </c>
      <c r="AD21" t="s">
        <v>66</v>
      </c>
      <c r="AE21" s="59" t="s">
        <v>94</v>
      </c>
      <c r="AF21" s="108">
        <v>6932</v>
      </c>
      <c r="AG21" s="3">
        <v>93.99</v>
      </c>
      <c r="AH21" s="4">
        <v>0.26290000000000002</v>
      </c>
      <c r="AJ21" s="109"/>
      <c r="AL21" s="110"/>
      <c r="AM21" s="5">
        <v>336.26</v>
      </c>
      <c r="AN21" s="6">
        <v>168.13</v>
      </c>
    </row>
    <row r="22" spans="1:40" ht="30" x14ac:dyDescent="0.25">
      <c r="A22" t="s">
        <v>65</v>
      </c>
      <c r="B22">
        <v>2</v>
      </c>
      <c r="C22" t="s">
        <v>65</v>
      </c>
      <c r="D22">
        <v>0</v>
      </c>
      <c r="E22">
        <v>1</v>
      </c>
      <c r="F22">
        <v>1</v>
      </c>
      <c r="G22">
        <v>0</v>
      </c>
      <c r="H22">
        <v>0</v>
      </c>
      <c r="I22">
        <v>5</v>
      </c>
      <c r="J22">
        <v>0</v>
      </c>
      <c r="K22">
        <v>0</v>
      </c>
      <c r="L22" s="94" t="s">
        <v>72</v>
      </c>
      <c r="M22" s="95" t="s">
        <v>6</v>
      </c>
      <c r="N22" s="96" t="s">
        <v>6</v>
      </c>
      <c r="O22" s="97" t="s">
        <v>95</v>
      </c>
      <c r="P22" s="98" t="s">
        <v>68</v>
      </c>
      <c r="Q22" s="99" t="s">
        <v>96</v>
      </c>
      <c r="R22" s="100" t="s">
        <v>97</v>
      </c>
      <c r="S22" s="101" t="s">
        <v>80</v>
      </c>
      <c r="T22" s="1">
        <v>7</v>
      </c>
      <c r="U22" s="129">
        <v>28.16</v>
      </c>
      <c r="V22" s="103" t="s">
        <v>8</v>
      </c>
      <c r="W22" s="1">
        <f>ROUND(U22*(1+$S$8),2)</f>
        <v>35.56</v>
      </c>
      <c r="X22" s="2">
        <f t="shared" si="0"/>
        <v>248.92</v>
      </c>
      <c r="Y22" s="104" t="s">
        <v>70</v>
      </c>
      <c r="Z22" t="s">
        <v>70</v>
      </c>
      <c r="AA22" s="105">
        <v>299.67</v>
      </c>
      <c r="AB22" s="106">
        <v>0</v>
      </c>
      <c r="AC22" s="107" t="s">
        <v>66</v>
      </c>
      <c r="AD22" t="s">
        <v>66</v>
      </c>
      <c r="AE22" s="59" t="s">
        <v>98</v>
      </c>
      <c r="AF22" s="108">
        <v>5824</v>
      </c>
      <c r="AG22" s="3">
        <v>28.16</v>
      </c>
      <c r="AH22" s="4">
        <v>0.26290000000000002</v>
      </c>
      <c r="AJ22" s="109"/>
      <c r="AL22" s="110"/>
      <c r="AM22" s="5">
        <v>299.67</v>
      </c>
      <c r="AN22" s="6">
        <v>42.81</v>
      </c>
    </row>
    <row r="23" spans="1:40" x14ac:dyDescent="0.25">
      <c r="A23">
        <v>2</v>
      </c>
      <c r="B23">
        <v>2</v>
      </c>
      <c r="C23">
        <v>2</v>
      </c>
      <c r="D23">
        <v>7</v>
      </c>
      <c r="E23">
        <v>1</v>
      </c>
      <c r="F23">
        <v>2</v>
      </c>
      <c r="G23">
        <v>0</v>
      </c>
      <c r="H23">
        <v>0</v>
      </c>
      <c r="I23">
        <v>0</v>
      </c>
      <c r="J23">
        <v>207</v>
      </c>
      <c r="K23">
        <v>7</v>
      </c>
      <c r="L23" s="94" t="s">
        <v>72</v>
      </c>
      <c r="M23" s="95" t="s">
        <v>3</v>
      </c>
      <c r="N23" s="96" t="s">
        <v>3</v>
      </c>
      <c r="O23" s="97" t="s">
        <v>99</v>
      </c>
      <c r="P23" s="98" t="s">
        <v>68</v>
      </c>
      <c r="Q23" s="99"/>
      <c r="R23" s="100" t="s">
        <v>100</v>
      </c>
      <c r="S23" s="101" t="s">
        <v>67</v>
      </c>
      <c r="T23" s="1">
        <v>0</v>
      </c>
      <c r="U23" s="129">
        <v>0</v>
      </c>
      <c r="V23" s="103" t="s">
        <v>8</v>
      </c>
      <c r="W23" s="1">
        <v>0</v>
      </c>
      <c r="X23" s="2">
        <f>SUM(X24:X29)</f>
        <v>127840.38</v>
      </c>
      <c r="Y23" s="104" t="s">
        <v>70</v>
      </c>
      <c r="Z23" t="s">
        <v>66</v>
      </c>
      <c r="AA23" s="105">
        <v>127016.59</v>
      </c>
      <c r="AB23" s="106">
        <v>0</v>
      </c>
      <c r="AC23" s="107" t="s">
        <v>66</v>
      </c>
      <c r="AD23">
        <v>3</v>
      </c>
      <c r="AE23" s="59" t="b">
        <v>0</v>
      </c>
      <c r="AF23" s="108" t="s">
        <v>69</v>
      </c>
      <c r="AG23" s="3">
        <v>0</v>
      </c>
      <c r="AH23" s="4">
        <v>0.26290000000000002</v>
      </c>
      <c r="AJ23" s="109"/>
      <c r="AL23" s="110"/>
      <c r="AM23" s="5">
        <v>127016.59</v>
      </c>
      <c r="AN23" s="6">
        <v>0</v>
      </c>
    </row>
    <row r="24" spans="1:40" ht="45" x14ac:dyDescent="0.25">
      <c r="A24" t="s">
        <v>65</v>
      </c>
      <c r="B24">
        <v>2</v>
      </c>
      <c r="C24" t="s">
        <v>65</v>
      </c>
      <c r="D24">
        <v>0</v>
      </c>
      <c r="E24">
        <v>1</v>
      </c>
      <c r="F24">
        <v>2</v>
      </c>
      <c r="G24">
        <v>0</v>
      </c>
      <c r="H24">
        <v>0</v>
      </c>
      <c r="I24">
        <v>1</v>
      </c>
      <c r="J24">
        <v>0</v>
      </c>
      <c r="K24">
        <v>0</v>
      </c>
      <c r="L24" s="94" t="s">
        <v>72</v>
      </c>
      <c r="M24" s="95" t="s">
        <v>6</v>
      </c>
      <c r="N24" s="96" t="s">
        <v>6</v>
      </c>
      <c r="O24" s="97" t="s">
        <v>101</v>
      </c>
      <c r="P24" s="98" t="s">
        <v>102</v>
      </c>
      <c r="Q24" s="99" t="s">
        <v>103</v>
      </c>
      <c r="R24" s="100" t="s">
        <v>104</v>
      </c>
      <c r="S24" s="101" t="s">
        <v>85</v>
      </c>
      <c r="T24" s="1">
        <v>340.76</v>
      </c>
      <c r="U24" s="129">
        <v>49.75</v>
      </c>
      <c r="V24" s="103" t="s">
        <v>8</v>
      </c>
      <c r="W24" s="1">
        <f t="shared" ref="W24:W29" si="1">ROUND(U24*(1+$S$8),2)</f>
        <v>62.83</v>
      </c>
      <c r="X24" s="2">
        <f t="shared" ref="X24:X29" si="2">ROUND(W24*T24,2)</f>
        <v>21409.95</v>
      </c>
      <c r="Y24" s="104" t="s">
        <v>70</v>
      </c>
      <c r="Z24" t="s">
        <v>70</v>
      </c>
      <c r="AA24" s="105">
        <v>21409.95</v>
      </c>
      <c r="AB24" s="106">
        <v>0</v>
      </c>
      <c r="AC24" s="107" t="s">
        <v>66</v>
      </c>
      <c r="AD24" t="s">
        <v>66</v>
      </c>
      <c r="AE24" s="59" t="s">
        <v>105</v>
      </c>
      <c r="AF24" s="108">
        <v>7</v>
      </c>
      <c r="AG24" s="3">
        <v>49.75</v>
      </c>
      <c r="AH24" s="4">
        <v>0.26290000000000002</v>
      </c>
      <c r="AJ24" s="109"/>
      <c r="AL24" s="110"/>
      <c r="AM24" s="5">
        <v>21409.95</v>
      </c>
      <c r="AN24" s="6">
        <v>62.83</v>
      </c>
    </row>
    <row r="25" spans="1:40" ht="30" x14ac:dyDescent="0.25">
      <c r="A25" t="s">
        <v>65</v>
      </c>
      <c r="B25">
        <v>2</v>
      </c>
      <c r="C25" t="s">
        <v>65</v>
      </c>
      <c r="D25">
        <v>0</v>
      </c>
      <c r="E25">
        <v>1</v>
      </c>
      <c r="F25">
        <v>2</v>
      </c>
      <c r="G25">
        <v>0</v>
      </c>
      <c r="H25">
        <v>0</v>
      </c>
      <c r="I25">
        <v>2</v>
      </c>
      <c r="J25">
        <v>0</v>
      </c>
      <c r="K25">
        <v>0</v>
      </c>
      <c r="L25" s="94" t="s">
        <v>72</v>
      </c>
      <c r="M25" s="95" t="s">
        <v>6</v>
      </c>
      <c r="N25" s="96" t="s">
        <v>6</v>
      </c>
      <c r="O25" s="97" t="s">
        <v>106</v>
      </c>
      <c r="P25" s="98" t="s">
        <v>68</v>
      </c>
      <c r="Q25" s="99" t="s">
        <v>107</v>
      </c>
      <c r="R25" s="100" t="s">
        <v>108</v>
      </c>
      <c r="S25" s="101" t="s">
        <v>85</v>
      </c>
      <c r="T25" s="1">
        <v>10.5</v>
      </c>
      <c r="U25" s="129">
        <v>83.33</v>
      </c>
      <c r="V25" s="103" t="s">
        <v>8</v>
      </c>
      <c r="W25" s="1">
        <f t="shared" si="1"/>
        <v>105.24</v>
      </c>
      <c r="X25" s="2">
        <f t="shared" si="2"/>
        <v>1105.02</v>
      </c>
      <c r="Y25" s="104" t="s">
        <v>70</v>
      </c>
      <c r="Z25" t="s">
        <v>70</v>
      </c>
      <c r="AA25" s="105">
        <v>1005.27</v>
      </c>
      <c r="AB25" s="106">
        <v>0</v>
      </c>
      <c r="AC25" s="107" t="s">
        <v>66</v>
      </c>
      <c r="AD25" t="s">
        <v>66</v>
      </c>
      <c r="AE25" s="59" t="s">
        <v>109</v>
      </c>
      <c r="AF25" s="108">
        <v>6289</v>
      </c>
      <c r="AG25" s="3">
        <v>83.33</v>
      </c>
      <c r="AH25" s="4">
        <v>0.26290000000000002</v>
      </c>
      <c r="AJ25" s="109"/>
      <c r="AL25" s="110"/>
      <c r="AM25" s="5">
        <v>1005.27</v>
      </c>
      <c r="AN25" s="6">
        <v>95.74</v>
      </c>
    </row>
    <row r="26" spans="1:40" ht="60" x14ac:dyDescent="0.25">
      <c r="A26" t="s">
        <v>65</v>
      </c>
      <c r="B26">
        <v>2</v>
      </c>
      <c r="C26" t="s">
        <v>65</v>
      </c>
      <c r="D26">
        <v>0</v>
      </c>
      <c r="E26">
        <v>1</v>
      </c>
      <c r="F26">
        <v>2</v>
      </c>
      <c r="G26">
        <v>0</v>
      </c>
      <c r="H26">
        <v>0</v>
      </c>
      <c r="I26">
        <v>3</v>
      </c>
      <c r="J26">
        <v>0</v>
      </c>
      <c r="K26">
        <v>0</v>
      </c>
      <c r="L26" s="94" t="s">
        <v>72</v>
      </c>
      <c r="M26" s="95" t="s">
        <v>6</v>
      </c>
      <c r="N26" s="96" t="s">
        <v>6</v>
      </c>
      <c r="O26" s="97" t="s">
        <v>110</v>
      </c>
      <c r="P26" s="98" t="s">
        <v>68</v>
      </c>
      <c r="Q26" s="99" t="s">
        <v>111</v>
      </c>
      <c r="R26" s="100" t="s">
        <v>112</v>
      </c>
      <c r="S26" s="101" t="s">
        <v>85</v>
      </c>
      <c r="T26" s="1">
        <v>74.069999999999993</v>
      </c>
      <c r="U26" s="129">
        <v>159.27000000000001</v>
      </c>
      <c r="V26" s="103" t="s">
        <v>8</v>
      </c>
      <c r="W26" s="1">
        <f t="shared" si="1"/>
        <v>201.14</v>
      </c>
      <c r="X26" s="2">
        <f t="shared" si="2"/>
        <v>14898.44</v>
      </c>
      <c r="Y26" s="104" t="s">
        <v>70</v>
      </c>
      <c r="Z26" t="s">
        <v>70</v>
      </c>
      <c r="AA26" s="105">
        <v>15536.92</v>
      </c>
      <c r="AB26" s="106">
        <v>0</v>
      </c>
      <c r="AC26" s="107" t="s">
        <v>66</v>
      </c>
      <c r="AD26" t="s">
        <v>66</v>
      </c>
      <c r="AE26" s="59" t="s">
        <v>113</v>
      </c>
      <c r="AF26" s="108">
        <v>6231</v>
      </c>
      <c r="AG26" s="3">
        <v>159.27000000000001</v>
      </c>
      <c r="AH26" s="4">
        <v>0.26290000000000002</v>
      </c>
      <c r="AJ26" s="109"/>
      <c r="AL26" s="110"/>
      <c r="AM26" s="5">
        <v>15536.92</v>
      </c>
      <c r="AN26" s="6">
        <v>209.76</v>
      </c>
    </row>
    <row r="27" spans="1:40" ht="30" x14ac:dyDescent="0.25">
      <c r="A27" t="s">
        <v>65</v>
      </c>
      <c r="B27">
        <v>2</v>
      </c>
      <c r="C27" t="s">
        <v>65</v>
      </c>
      <c r="D27">
        <v>0</v>
      </c>
      <c r="E27">
        <v>1</v>
      </c>
      <c r="F27">
        <v>2</v>
      </c>
      <c r="G27">
        <v>0</v>
      </c>
      <c r="H27">
        <v>0</v>
      </c>
      <c r="I27">
        <v>4</v>
      </c>
      <c r="J27">
        <v>0</v>
      </c>
      <c r="K27">
        <v>0</v>
      </c>
      <c r="L27" s="94" t="s">
        <v>72</v>
      </c>
      <c r="M27" s="95" t="s">
        <v>6</v>
      </c>
      <c r="N27" s="96" t="s">
        <v>6</v>
      </c>
      <c r="O27" s="97" t="s">
        <v>114</v>
      </c>
      <c r="P27" s="98" t="s">
        <v>68</v>
      </c>
      <c r="Q27" s="99" t="s">
        <v>115</v>
      </c>
      <c r="R27" s="100" t="s">
        <v>116</v>
      </c>
      <c r="S27" s="101" t="s">
        <v>117</v>
      </c>
      <c r="T27" s="1">
        <v>72.599999999999994</v>
      </c>
      <c r="U27" s="129">
        <v>18.989999999999998</v>
      </c>
      <c r="V27" s="103" t="s">
        <v>8</v>
      </c>
      <c r="W27" s="1">
        <f t="shared" si="1"/>
        <v>23.98</v>
      </c>
      <c r="X27" s="2">
        <f t="shared" si="2"/>
        <v>1740.95</v>
      </c>
      <c r="Y27" s="104" t="s">
        <v>70</v>
      </c>
      <c r="Z27" t="s">
        <v>70</v>
      </c>
      <c r="AA27" s="105">
        <v>1841.86</v>
      </c>
      <c r="AB27" s="106">
        <v>0</v>
      </c>
      <c r="AC27" s="107" t="s">
        <v>66</v>
      </c>
      <c r="AD27" t="s">
        <v>66</v>
      </c>
      <c r="AE27" s="59" t="s">
        <v>118</v>
      </c>
      <c r="AF27" s="108">
        <v>6595</v>
      </c>
      <c r="AG27" s="3">
        <v>18.989999999999998</v>
      </c>
      <c r="AH27" s="4">
        <v>0.26290000000000002</v>
      </c>
      <c r="AJ27" s="109"/>
      <c r="AL27" s="110"/>
      <c r="AM27" s="5">
        <v>1841.86</v>
      </c>
      <c r="AN27" s="6">
        <v>25.37</v>
      </c>
    </row>
    <row r="28" spans="1:40" ht="60" x14ac:dyDescent="0.25">
      <c r="A28" t="s">
        <v>65</v>
      </c>
      <c r="B28">
        <v>2</v>
      </c>
      <c r="C28" t="s">
        <v>65</v>
      </c>
      <c r="D28">
        <v>0</v>
      </c>
      <c r="E28">
        <v>1</v>
      </c>
      <c r="F28">
        <v>2</v>
      </c>
      <c r="G28">
        <v>0</v>
      </c>
      <c r="H28">
        <v>0</v>
      </c>
      <c r="I28">
        <v>5</v>
      </c>
      <c r="J28">
        <v>0</v>
      </c>
      <c r="K28">
        <v>0</v>
      </c>
      <c r="L28" s="94" t="s">
        <v>72</v>
      </c>
      <c r="M28" s="95" t="s">
        <v>6</v>
      </c>
      <c r="N28" s="96" t="s">
        <v>6</v>
      </c>
      <c r="O28" s="97" t="s">
        <v>119</v>
      </c>
      <c r="P28" s="98" t="s">
        <v>68</v>
      </c>
      <c r="Q28" s="99" t="s">
        <v>120</v>
      </c>
      <c r="R28" s="100" t="s">
        <v>121</v>
      </c>
      <c r="S28" s="101" t="s">
        <v>85</v>
      </c>
      <c r="T28" s="1">
        <v>340.76</v>
      </c>
      <c r="U28" s="129">
        <v>197.06</v>
      </c>
      <c r="V28" s="103" t="s">
        <v>8</v>
      </c>
      <c r="W28" s="1">
        <f t="shared" si="1"/>
        <v>248.87</v>
      </c>
      <c r="X28" s="2">
        <f t="shared" si="2"/>
        <v>84804.94</v>
      </c>
      <c r="Y28" s="104" t="s">
        <v>70</v>
      </c>
      <c r="Z28" t="s">
        <v>70</v>
      </c>
      <c r="AA28" s="105">
        <v>83411.23</v>
      </c>
      <c r="AB28" s="106">
        <v>0</v>
      </c>
      <c r="AC28" s="107" t="s">
        <v>66</v>
      </c>
      <c r="AD28" t="s">
        <v>66</v>
      </c>
      <c r="AE28" s="59" t="s">
        <v>122</v>
      </c>
      <c r="AF28" s="108">
        <v>6263</v>
      </c>
      <c r="AG28" s="3">
        <v>197.06</v>
      </c>
      <c r="AH28" s="4">
        <v>0.26290000000000002</v>
      </c>
      <c r="AJ28" s="109"/>
      <c r="AL28" s="110"/>
      <c r="AM28" s="5">
        <v>83411.23</v>
      </c>
      <c r="AN28" s="6">
        <v>244.78</v>
      </c>
    </row>
    <row r="29" spans="1:40" ht="30" x14ac:dyDescent="0.25">
      <c r="A29" t="s">
        <v>65</v>
      </c>
      <c r="B29">
        <v>2</v>
      </c>
      <c r="C29" t="s">
        <v>65</v>
      </c>
      <c r="D29">
        <v>0</v>
      </c>
      <c r="E29">
        <v>1</v>
      </c>
      <c r="F29">
        <v>2</v>
      </c>
      <c r="G29">
        <v>0</v>
      </c>
      <c r="H29">
        <v>0</v>
      </c>
      <c r="I29">
        <v>6</v>
      </c>
      <c r="J29">
        <v>0</v>
      </c>
      <c r="K29">
        <v>0</v>
      </c>
      <c r="L29" s="94" t="s">
        <v>72</v>
      </c>
      <c r="M29" s="95" t="s">
        <v>6</v>
      </c>
      <c r="N29" s="96" t="s">
        <v>6</v>
      </c>
      <c r="O29" s="97" t="s">
        <v>123</v>
      </c>
      <c r="P29" s="98" t="s">
        <v>124</v>
      </c>
      <c r="Q29" s="99" t="s">
        <v>125</v>
      </c>
      <c r="R29" s="100" t="s">
        <v>126</v>
      </c>
      <c r="S29" s="101" t="s">
        <v>127</v>
      </c>
      <c r="T29" s="1">
        <v>166</v>
      </c>
      <c r="U29" s="129">
        <v>18.510000000000002</v>
      </c>
      <c r="V29" s="103" t="s">
        <v>8</v>
      </c>
      <c r="W29" s="1">
        <f t="shared" si="1"/>
        <v>23.38</v>
      </c>
      <c r="X29" s="2">
        <f t="shared" si="2"/>
        <v>3881.08</v>
      </c>
      <c r="Y29" s="104" t="s">
        <v>70</v>
      </c>
      <c r="Z29" t="s">
        <v>70</v>
      </c>
      <c r="AA29" s="105">
        <v>3811.36</v>
      </c>
      <c r="AB29" s="106">
        <v>0</v>
      </c>
      <c r="AC29" s="107" t="s">
        <v>66</v>
      </c>
      <c r="AD29" t="s">
        <v>66</v>
      </c>
      <c r="AE29" s="59" t="s">
        <v>128</v>
      </c>
      <c r="AF29" s="108">
        <v>11940</v>
      </c>
      <c r="AG29" s="3">
        <v>18.510000000000002</v>
      </c>
      <c r="AH29" s="4">
        <v>0.26290000000000002</v>
      </c>
      <c r="AJ29" s="109"/>
      <c r="AL29" s="110"/>
      <c r="AM29" s="5">
        <v>3811.36</v>
      </c>
      <c r="AN29" s="6">
        <v>22.96</v>
      </c>
    </row>
    <row r="30" spans="1:40" x14ac:dyDescent="0.25">
      <c r="A30">
        <v>2</v>
      </c>
      <c r="B30">
        <v>2</v>
      </c>
      <c r="C30">
        <v>2</v>
      </c>
      <c r="D30">
        <v>4</v>
      </c>
      <c r="E30">
        <v>1</v>
      </c>
      <c r="F30">
        <v>3</v>
      </c>
      <c r="G30">
        <v>0</v>
      </c>
      <c r="H30">
        <v>0</v>
      </c>
      <c r="I30">
        <v>0</v>
      </c>
      <c r="J30">
        <v>200</v>
      </c>
      <c r="K30">
        <v>4</v>
      </c>
      <c r="L30" s="94" t="s">
        <v>72</v>
      </c>
      <c r="M30" s="95" t="s">
        <v>3</v>
      </c>
      <c r="N30" s="96" t="s">
        <v>3</v>
      </c>
      <c r="O30" s="97" t="s">
        <v>129</v>
      </c>
      <c r="P30" s="98" t="s">
        <v>68</v>
      </c>
      <c r="Q30" s="99"/>
      <c r="R30" s="100" t="s">
        <v>130</v>
      </c>
      <c r="S30" s="101" t="s">
        <v>67</v>
      </c>
      <c r="T30" s="1">
        <v>0</v>
      </c>
      <c r="U30" s="129">
        <v>0</v>
      </c>
      <c r="V30" s="103" t="s">
        <v>8</v>
      </c>
      <c r="W30" s="1">
        <v>0</v>
      </c>
      <c r="X30" s="2">
        <f>SUM(X31:X33)</f>
        <v>7092.74</v>
      </c>
      <c r="Y30" s="104" t="s">
        <v>70</v>
      </c>
      <c r="Z30" t="s">
        <v>66</v>
      </c>
      <c r="AA30" s="105">
        <v>6660.3799999999992</v>
      </c>
      <c r="AB30" s="106">
        <v>0</v>
      </c>
      <c r="AC30" s="107" t="s">
        <v>66</v>
      </c>
      <c r="AD30">
        <v>4</v>
      </c>
      <c r="AE30" s="59" t="b">
        <v>0</v>
      </c>
      <c r="AF30" s="108" t="s">
        <v>69</v>
      </c>
      <c r="AG30" s="3">
        <v>0</v>
      </c>
      <c r="AH30" s="4">
        <v>0.26290000000000002</v>
      </c>
      <c r="AJ30" s="109"/>
      <c r="AL30" s="110"/>
      <c r="AM30" s="5">
        <v>6660.38</v>
      </c>
      <c r="AN30" s="6">
        <v>0</v>
      </c>
    </row>
    <row r="31" spans="1:40" ht="45" x14ac:dyDescent="0.25">
      <c r="A31" t="s">
        <v>65</v>
      </c>
      <c r="B31">
        <v>2</v>
      </c>
      <c r="C31" t="s">
        <v>65</v>
      </c>
      <c r="D31">
        <v>0</v>
      </c>
      <c r="E31">
        <v>1</v>
      </c>
      <c r="F31">
        <v>3</v>
      </c>
      <c r="G31">
        <v>0</v>
      </c>
      <c r="H31">
        <v>0</v>
      </c>
      <c r="I31">
        <v>1</v>
      </c>
      <c r="J31">
        <v>0</v>
      </c>
      <c r="K31">
        <v>0</v>
      </c>
      <c r="L31" s="94" t="s">
        <v>72</v>
      </c>
      <c r="M31" s="95" t="s">
        <v>6</v>
      </c>
      <c r="N31" s="96" t="s">
        <v>6</v>
      </c>
      <c r="O31" s="97" t="s">
        <v>131</v>
      </c>
      <c r="P31" s="98" t="s">
        <v>68</v>
      </c>
      <c r="Q31" s="99" t="s">
        <v>132</v>
      </c>
      <c r="R31" s="100" t="s">
        <v>133</v>
      </c>
      <c r="S31" s="101" t="s">
        <v>85</v>
      </c>
      <c r="T31" s="1">
        <v>3.89</v>
      </c>
      <c r="U31" s="129">
        <v>192.48</v>
      </c>
      <c r="V31" s="103" t="s">
        <v>8</v>
      </c>
      <c r="W31" s="1">
        <f>ROUND(U31*(1+$S$8),2)</f>
        <v>243.08</v>
      </c>
      <c r="X31" s="2">
        <f t="shared" ref="X31:X33" si="3">ROUND(W31*T31,2)</f>
        <v>945.58</v>
      </c>
      <c r="Y31" s="104" t="s">
        <v>70</v>
      </c>
      <c r="Z31" t="s">
        <v>70</v>
      </c>
      <c r="AA31" s="105">
        <v>903.26</v>
      </c>
      <c r="AB31" s="106">
        <v>0</v>
      </c>
      <c r="AC31" s="107" t="s">
        <v>66</v>
      </c>
      <c r="AD31" t="s">
        <v>66</v>
      </c>
      <c r="AE31" s="59" t="s">
        <v>134</v>
      </c>
      <c r="AF31" s="108">
        <v>5856</v>
      </c>
      <c r="AG31" s="3">
        <v>192.48</v>
      </c>
      <c r="AH31" s="4">
        <v>0.26290000000000002</v>
      </c>
      <c r="AJ31" s="109"/>
      <c r="AL31" s="110"/>
      <c r="AM31" s="5">
        <v>903.26</v>
      </c>
      <c r="AN31" s="6">
        <v>232.2</v>
      </c>
    </row>
    <row r="32" spans="1:40" ht="45" x14ac:dyDescent="0.25">
      <c r="A32" t="s">
        <v>65</v>
      </c>
      <c r="B32">
        <v>2</v>
      </c>
      <c r="C32" t="s">
        <v>65</v>
      </c>
      <c r="D32">
        <v>0</v>
      </c>
      <c r="E32">
        <v>1</v>
      </c>
      <c r="F32">
        <v>3</v>
      </c>
      <c r="G32">
        <v>0</v>
      </c>
      <c r="H32">
        <v>0</v>
      </c>
      <c r="I32">
        <v>2</v>
      </c>
      <c r="J32">
        <v>0</v>
      </c>
      <c r="K32">
        <v>0</v>
      </c>
      <c r="L32" s="94" t="s">
        <v>72</v>
      </c>
      <c r="M32" s="95" t="s">
        <v>6</v>
      </c>
      <c r="N32" s="96" t="s">
        <v>6</v>
      </c>
      <c r="O32" s="97" t="s">
        <v>135</v>
      </c>
      <c r="P32" s="98" t="s">
        <v>68</v>
      </c>
      <c r="Q32" s="99" t="s">
        <v>136</v>
      </c>
      <c r="R32" s="100" t="s">
        <v>137</v>
      </c>
      <c r="S32" s="101" t="s">
        <v>85</v>
      </c>
      <c r="T32" s="1">
        <v>111.12</v>
      </c>
      <c r="U32" s="129">
        <v>4.63</v>
      </c>
      <c r="V32" s="103" t="s">
        <v>8</v>
      </c>
      <c r="W32" s="1">
        <f>ROUND(U32*(1+$S$8),2)</f>
        <v>5.85</v>
      </c>
      <c r="X32" s="2">
        <f t="shared" si="3"/>
        <v>650.04999999999995</v>
      </c>
      <c r="Y32" s="104" t="s">
        <v>70</v>
      </c>
      <c r="Z32" t="s">
        <v>70</v>
      </c>
      <c r="AA32" s="105">
        <v>613.38</v>
      </c>
      <c r="AB32" s="106">
        <v>0</v>
      </c>
      <c r="AC32" s="107" t="s">
        <v>66</v>
      </c>
      <c r="AD32" t="s">
        <v>66</v>
      </c>
      <c r="AE32" s="59" t="s">
        <v>138</v>
      </c>
      <c r="AF32" s="108">
        <v>6357</v>
      </c>
      <c r="AG32" s="3">
        <v>4.63</v>
      </c>
      <c r="AH32" s="4">
        <v>0.26290000000000002</v>
      </c>
      <c r="AJ32" s="109"/>
      <c r="AL32" s="110"/>
      <c r="AM32" s="5">
        <v>613.38</v>
      </c>
      <c r="AN32" s="6">
        <v>5.52</v>
      </c>
    </row>
    <row r="33" spans="1:40" ht="75" x14ac:dyDescent="0.25">
      <c r="A33" t="s">
        <v>65</v>
      </c>
      <c r="B33">
        <v>2</v>
      </c>
      <c r="C33" t="s">
        <v>65</v>
      </c>
      <c r="D33">
        <v>0</v>
      </c>
      <c r="E33">
        <v>1</v>
      </c>
      <c r="F33">
        <v>3</v>
      </c>
      <c r="G33">
        <v>0</v>
      </c>
      <c r="H33">
        <v>0</v>
      </c>
      <c r="I33">
        <v>3</v>
      </c>
      <c r="J33">
        <v>0</v>
      </c>
      <c r="K33">
        <v>0</v>
      </c>
      <c r="L33" s="94" t="s">
        <v>72</v>
      </c>
      <c r="M33" s="95" t="s">
        <v>6</v>
      </c>
      <c r="N33" s="96" t="s">
        <v>6</v>
      </c>
      <c r="O33" s="97" t="s">
        <v>139</v>
      </c>
      <c r="P33" s="98" t="s">
        <v>68</v>
      </c>
      <c r="Q33" s="99" t="s">
        <v>140</v>
      </c>
      <c r="R33" s="100" t="s">
        <v>141</v>
      </c>
      <c r="S33" s="101" t="s">
        <v>85</v>
      </c>
      <c r="T33" s="1">
        <v>111.12</v>
      </c>
      <c r="U33" s="129">
        <v>39.17</v>
      </c>
      <c r="V33" s="103" t="s">
        <v>8</v>
      </c>
      <c r="W33" s="1">
        <f>ROUND(U33*(1+$S$8),2)</f>
        <v>49.47</v>
      </c>
      <c r="X33" s="2">
        <f t="shared" si="3"/>
        <v>5497.11</v>
      </c>
      <c r="Y33" s="104" t="s">
        <v>70</v>
      </c>
      <c r="Z33" t="s">
        <v>70</v>
      </c>
      <c r="AA33" s="105">
        <v>5143.74</v>
      </c>
      <c r="AB33" s="106">
        <v>0</v>
      </c>
      <c r="AC33" s="107" t="s">
        <v>66</v>
      </c>
      <c r="AD33" t="s">
        <v>66</v>
      </c>
      <c r="AE33" s="59" t="s">
        <v>142</v>
      </c>
      <c r="AF33" s="108">
        <v>6494</v>
      </c>
      <c r="AG33" s="3">
        <v>39.17</v>
      </c>
      <c r="AH33" s="4">
        <v>0.26290000000000002</v>
      </c>
      <c r="AJ33" s="109"/>
      <c r="AL33" s="110"/>
      <c r="AM33" s="5">
        <v>5143.74</v>
      </c>
      <c r="AN33" s="6">
        <v>46.29</v>
      </c>
    </row>
    <row r="34" spans="1:40" x14ac:dyDescent="0.25">
      <c r="A34">
        <v>2</v>
      </c>
      <c r="B34">
        <v>2</v>
      </c>
      <c r="C34">
        <v>2</v>
      </c>
      <c r="D34">
        <v>4</v>
      </c>
      <c r="E34">
        <v>1</v>
      </c>
      <c r="F34">
        <v>4</v>
      </c>
      <c r="G34">
        <v>0</v>
      </c>
      <c r="H34">
        <v>0</v>
      </c>
      <c r="I34">
        <v>0</v>
      </c>
      <c r="J34">
        <v>196</v>
      </c>
      <c r="K34">
        <v>4</v>
      </c>
      <c r="L34" s="94" t="s">
        <v>72</v>
      </c>
      <c r="M34" s="95" t="s">
        <v>3</v>
      </c>
      <c r="N34" s="96" t="s">
        <v>3</v>
      </c>
      <c r="O34" s="97" t="s">
        <v>143</v>
      </c>
      <c r="P34" s="98" t="s">
        <v>68</v>
      </c>
      <c r="Q34" s="99"/>
      <c r="R34" s="100" t="s">
        <v>144</v>
      </c>
      <c r="S34" s="101" t="s">
        <v>67</v>
      </c>
      <c r="T34" s="1">
        <v>0</v>
      </c>
      <c r="U34" s="129">
        <v>0</v>
      </c>
      <c r="V34" s="103" t="s">
        <v>8</v>
      </c>
      <c r="W34" s="1">
        <v>0</v>
      </c>
      <c r="X34" s="2">
        <f>SUM(X35:X37)</f>
        <v>130900.22</v>
      </c>
      <c r="Y34" s="104" t="s">
        <v>70</v>
      </c>
      <c r="Z34" t="s">
        <v>66</v>
      </c>
      <c r="AA34" s="105">
        <v>128270.01</v>
      </c>
      <c r="AB34" s="106">
        <v>0</v>
      </c>
      <c r="AC34" s="107" t="s">
        <v>66</v>
      </c>
      <c r="AD34">
        <v>5</v>
      </c>
      <c r="AE34" s="59" t="b">
        <v>0</v>
      </c>
      <c r="AF34" s="108" t="s">
        <v>69</v>
      </c>
      <c r="AG34" s="3">
        <v>0</v>
      </c>
      <c r="AH34" s="4">
        <v>0.26290000000000002</v>
      </c>
      <c r="AJ34" s="109"/>
      <c r="AL34" s="110"/>
      <c r="AM34" s="5">
        <v>128270.01</v>
      </c>
      <c r="AN34" s="6">
        <v>0</v>
      </c>
    </row>
    <row r="35" spans="1:40" ht="45" x14ac:dyDescent="0.25">
      <c r="A35" t="s">
        <v>65</v>
      </c>
      <c r="B35">
        <v>2</v>
      </c>
      <c r="C35" t="s">
        <v>65</v>
      </c>
      <c r="D35">
        <v>0</v>
      </c>
      <c r="E35">
        <v>1</v>
      </c>
      <c r="F35">
        <v>4</v>
      </c>
      <c r="G35">
        <v>0</v>
      </c>
      <c r="H35">
        <v>0</v>
      </c>
      <c r="I35">
        <v>1</v>
      </c>
      <c r="J35">
        <v>0</v>
      </c>
      <c r="K35">
        <v>0</v>
      </c>
      <c r="L35" s="94" t="s">
        <v>72</v>
      </c>
      <c r="M35" s="95" t="s">
        <v>6</v>
      </c>
      <c r="N35" s="96" t="s">
        <v>6</v>
      </c>
      <c r="O35" s="97" t="s">
        <v>145</v>
      </c>
      <c r="P35" s="98" t="s">
        <v>68</v>
      </c>
      <c r="Q35" s="99" t="s">
        <v>146</v>
      </c>
      <c r="R35" s="100" t="s">
        <v>147</v>
      </c>
      <c r="S35" s="101" t="s">
        <v>85</v>
      </c>
      <c r="T35" s="1">
        <v>10.75</v>
      </c>
      <c r="U35" s="129">
        <v>955.49</v>
      </c>
      <c r="V35" s="103" t="s">
        <v>8</v>
      </c>
      <c r="W35" s="1">
        <f>ROUND(U35*(1+$S$8),2)</f>
        <v>1206.69</v>
      </c>
      <c r="X35" s="2">
        <f t="shared" ref="X35:X37" si="4">ROUND(W35*T35,2)</f>
        <v>12971.92</v>
      </c>
      <c r="Y35" s="104" t="s">
        <v>70</v>
      </c>
      <c r="Z35" t="s">
        <v>70</v>
      </c>
      <c r="AA35" s="105">
        <v>11282.99</v>
      </c>
      <c r="AB35" s="106">
        <v>0</v>
      </c>
      <c r="AC35" s="107" t="s">
        <v>66</v>
      </c>
      <c r="AD35" t="s">
        <v>66</v>
      </c>
      <c r="AE35" s="59" t="s">
        <v>148</v>
      </c>
      <c r="AF35" s="108">
        <v>5915</v>
      </c>
      <c r="AG35" s="3">
        <v>955.49</v>
      </c>
      <c r="AH35" s="4">
        <v>0.26290000000000002</v>
      </c>
      <c r="AJ35" s="109"/>
      <c r="AL35" s="110"/>
      <c r="AM35" s="5">
        <v>11282.99</v>
      </c>
      <c r="AN35" s="6">
        <v>1049.58</v>
      </c>
    </row>
    <row r="36" spans="1:40" ht="45" x14ac:dyDescent="0.25">
      <c r="A36" t="s">
        <v>65</v>
      </c>
      <c r="B36">
        <v>2</v>
      </c>
      <c r="C36" t="s">
        <v>65</v>
      </c>
      <c r="D36">
        <v>0</v>
      </c>
      <c r="E36">
        <v>1</v>
      </c>
      <c r="F36">
        <v>4</v>
      </c>
      <c r="G36">
        <v>0</v>
      </c>
      <c r="H36">
        <v>0</v>
      </c>
      <c r="I36">
        <v>2</v>
      </c>
      <c r="J36">
        <v>0</v>
      </c>
      <c r="K36">
        <v>0</v>
      </c>
      <c r="L36" s="94" t="s">
        <v>72</v>
      </c>
      <c r="M36" s="95" t="s">
        <v>6</v>
      </c>
      <c r="N36" s="96" t="s">
        <v>6</v>
      </c>
      <c r="O36" s="97" t="s">
        <v>149</v>
      </c>
      <c r="P36" s="98" t="s">
        <v>68</v>
      </c>
      <c r="Q36" s="99" t="s">
        <v>150</v>
      </c>
      <c r="R36" s="100" t="s">
        <v>151</v>
      </c>
      <c r="S36" s="101" t="s">
        <v>85</v>
      </c>
      <c r="T36" s="1">
        <v>14.21</v>
      </c>
      <c r="U36" s="129">
        <v>145.33000000000001</v>
      </c>
      <c r="V36" s="103" t="s">
        <v>8</v>
      </c>
      <c r="W36" s="1">
        <f>ROUND(U36*(1+$S$8),2)</f>
        <v>183.54</v>
      </c>
      <c r="X36" s="2">
        <f t="shared" si="4"/>
        <v>2608.1</v>
      </c>
      <c r="Y36" s="104" t="s">
        <v>70</v>
      </c>
      <c r="Z36" t="s">
        <v>70</v>
      </c>
      <c r="AA36" s="105">
        <v>2803.49</v>
      </c>
      <c r="AB36" s="106">
        <v>0</v>
      </c>
      <c r="AC36" s="107" t="s">
        <v>66</v>
      </c>
      <c r="AD36" t="s">
        <v>66</v>
      </c>
      <c r="AE36" s="59" t="s">
        <v>152</v>
      </c>
      <c r="AF36" s="108">
        <v>5901</v>
      </c>
      <c r="AG36" s="3">
        <v>145.33000000000001</v>
      </c>
      <c r="AH36" s="4">
        <v>0.26290000000000002</v>
      </c>
      <c r="AJ36" s="109"/>
      <c r="AL36" s="110"/>
      <c r="AM36" s="5">
        <v>2803.49</v>
      </c>
      <c r="AN36" s="6">
        <v>197.29</v>
      </c>
    </row>
    <row r="37" spans="1:40" ht="60" x14ac:dyDescent="0.25">
      <c r="A37" t="s">
        <v>65</v>
      </c>
      <c r="B37">
        <v>2</v>
      </c>
      <c r="C37" t="s">
        <v>65</v>
      </c>
      <c r="D37">
        <v>0</v>
      </c>
      <c r="E37">
        <v>1</v>
      </c>
      <c r="F37">
        <v>4</v>
      </c>
      <c r="G37">
        <v>0</v>
      </c>
      <c r="H37">
        <v>0</v>
      </c>
      <c r="I37">
        <v>3</v>
      </c>
      <c r="J37">
        <v>0</v>
      </c>
      <c r="K37">
        <v>0</v>
      </c>
      <c r="L37" s="94" t="s">
        <v>72</v>
      </c>
      <c r="M37" s="95" t="s">
        <v>6</v>
      </c>
      <c r="N37" s="96" t="s">
        <v>6</v>
      </c>
      <c r="O37" s="97" t="s">
        <v>153</v>
      </c>
      <c r="P37" s="98" t="s">
        <v>154</v>
      </c>
      <c r="Q37" s="99" t="s">
        <v>155</v>
      </c>
      <c r="R37" s="100" t="s">
        <v>790</v>
      </c>
      <c r="S37" s="101" t="s">
        <v>85</v>
      </c>
      <c r="T37" s="1">
        <v>106.33</v>
      </c>
      <c r="U37" s="129">
        <v>858.78</v>
      </c>
      <c r="V37" s="103" t="s">
        <v>8</v>
      </c>
      <c r="W37" s="1">
        <f>ROUND(U37*(1+$S$8),2)</f>
        <v>1084.55</v>
      </c>
      <c r="X37" s="2">
        <f t="shared" si="4"/>
        <v>115320.2</v>
      </c>
      <c r="Y37" s="104" t="s">
        <v>70</v>
      </c>
      <c r="Z37" t="s">
        <v>70</v>
      </c>
      <c r="AA37" s="105">
        <v>114183.53</v>
      </c>
      <c r="AB37" s="106">
        <v>0</v>
      </c>
      <c r="AC37" s="107" t="s">
        <v>66</v>
      </c>
      <c r="AD37" t="s">
        <v>66</v>
      </c>
      <c r="AE37" s="59" t="s">
        <v>156</v>
      </c>
      <c r="AF37" s="108">
        <v>52</v>
      </c>
      <c r="AG37" s="3">
        <v>850.31</v>
      </c>
      <c r="AH37" s="4">
        <v>0.26290000000000002</v>
      </c>
      <c r="AJ37" s="109"/>
      <c r="AL37" s="110"/>
      <c r="AM37" s="5">
        <v>114183.53</v>
      </c>
      <c r="AN37" s="6">
        <v>1073.8599999999999</v>
      </c>
    </row>
    <row r="38" spans="1:40" x14ac:dyDescent="0.25">
      <c r="A38">
        <v>2</v>
      </c>
      <c r="B38">
        <v>2</v>
      </c>
      <c r="C38">
        <v>2</v>
      </c>
      <c r="D38">
        <v>7</v>
      </c>
      <c r="E38">
        <v>1</v>
      </c>
      <c r="F38">
        <v>5</v>
      </c>
      <c r="G38">
        <v>0</v>
      </c>
      <c r="H38">
        <v>0</v>
      </c>
      <c r="I38">
        <v>0</v>
      </c>
      <c r="J38">
        <v>192</v>
      </c>
      <c r="K38">
        <v>7</v>
      </c>
      <c r="L38" s="94" t="s">
        <v>72</v>
      </c>
      <c r="M38" s="95" t="s">
        <v>3</v>
      </c>
      <c r="N38" s="96" t="s">
        <v>3</v>
      </c>
      <c r="O38" s="97" t="s">
        <v>157</v>
      </c>
      <c r="P38" s="98" t="s">
        <v>68</v>
      </c>
      <c r="Q38" s="99"/>
      <c r="R38" s="100" t="s">
        <v>158</v>
      </c>
      <c r="S38" s="101" t="s">
        <v>67</v>
      </c>
      <c r="T38" s="1">
        <v>0</v>
      </c>
      <c r="U38" s="129">
        <v>0</v>
      </c>
      <c r="V38" s="103" t="s">
        <v>8</v>
      </c>
      <c r="W38" s="1">
        <v>0</v>
      </c>
      <c r="X38" s="2">
        <f>SUM(X39:X44)</f>
        <v>53450.700000000004</v>
      </c>
      <c r="Y38" s="104" t="s">
        <v>70</v>
      </c>
      <c r="Z38" t="s">
        <v>66</v>
      </c>
      <c r="AA38" s="105">
        <v>49027.590000000004</v>
      </c>
      <c r="AB38" s="106">
        <v>0</v>
      </c>
      <c r="AC38" s="107" t="s">
        <v>66</v>
      </c>
      <c r="AD38">
        <v>6</v>
      </c>
      <c r="AE38" s="59" t="b">
        <v>0</v>
      </c>
      <c r="AF38" s="108" t="s">
        <v>69</v>
      </c>
      <c r="AG38" s="3">
        <v>0</v>
      </c>
      <c r="AH38" s="4">
        <v>0.26290000000000002</v>
      </c>
      <c r="AJ38" s="109"/>
      <c r="AL38" s="110"/>
      <c r="AM38" s="5">
        <v>49027.59</v>
      </c>
      <c r="AN38" s="6">
        <v>0</v>
      </c>
    </row>
    <row r="39" spans="1:40" ht="30" x14ac:dyDescent="0.25">
      <c r="A39" t="s">
        <v>65</v>
      </c>
      <c r="B39">
        <v>2</v>
      </c>
      <c r="C39" t="s">
        <v>65</v>
      </c>
      <c r="D39">
        <v>0</v>
      </c>
      <c r="E39">
        <v>1</v>
      </c>
      <c r="F39">
        <v>5</v>
      </c>
      <c r="G39">
        <v>0</v>
      </c>
      <c r="H39">
        <v>0</v>
      </c>
      <c r="I39">
        <v>1</v>
      </c>
      <c r="J39">
        <v>0</v>
      </c>
      <c r="K39">
        <v>0</v>
      </c>
      <c r="L39" s="94" t="s">
        <v>72</v>
      </c>
      <c r="M39" s="95" t="s">
        <v>6</v>
      </c>
      <c r="N39" s="96" t="s">
        <v>6</v>
      </c>
      <c r="O39" s="97" t="s">
        <v>159</v>
      </c>
      <c r="P39" s="98" t="s">
        <v>68</v>
      </c>
      <c r="Q39" s="99" t="s">
        <v>160</v>
      </c>
      <c r="R39" s="100" t="s">
        <v>161</v>
      </c>
      <c r="S39" s="101" t="s">
        <v>85</v>
      </c>
      <c r="T39" s="1">
        <v>892.79</v>
      </c>
      <c r="U39" s="129">
        <v>4.0199999999999996</v>
      </c>
      <c r="V39" s="103" t="s">
        <v>8</v>
      </c>
      <c r="W39" s="1">
        <f t="shared" ref="W39:W44" si="5">ROUND(U39*(1+$S$8),2)</f>
        <v>5.08</v>
      </c>
      <c r="X39" s="2">
        <f t="shared" ref="X39:X44" si="6">ROUND(W39*T39,2)</f>
        <v>4535.37</v>
      </c>
      <c r="Y39" s="104" t="s">
        <v>70</v>
      </c>
      <c r="Z39" t="s">
        <v>70</v>
      </c>
      <c r="AA39" s="105">
        <v>4240.75</v>
      </c>
      <c r="AB39" s="106">
        <v>0</v>
      </c>
      <c r="AC39" s="107" t="s">
        <v>66</v>
      </c>
      <c r="AD39" t="s">
        <v>66</v>
      </c>
      <c r="AE39" s="59" t="s">
        <v>162</v>
      </c>
      <c r="AF39" s="108">
        <v>6182</v>
      </c>
      <c r="AG39" s="3">
        <v>4.0199999999999996</v>
      </c>
      <c r="AH39" s="4">
        <v>0.26290000000000002</v>
      </c>
      <c r="AJ39" s="109"/>
      <c r="AL39" s="110"/>
      <c r="AM39" s="5">
        <v>4240.75</v>
      </c>
      <c r="AN39" s="6">
        <v>4.75</v>
      </c>
    </row>
    <row r="40" spans="1:40" ht="30" x14ac:dyDescent="0.25">
      <c r="A40" t="s">
        <v>65</v>
      </c>
      <c r="B40">
        <v>2</v>
      </c>
      <c r="C40" t="s">
        <v>65</v>
      </c>
      <c r="D40">
        <v>0</v>
      </c>
      <c r="E40">
        <v>1</v>
      </c>
      <c r="F40">
        <v>5</v>
      </c>
      <c r="G40">
        <v>0</v>
      </c>
      <c r="H40">
        <v>0</v>
      </c>
      <c r="I40">
        <v>2</v>
      </c>
      <c r="J40">
        <v>0</v>
      </c>
      <c r="K40">
        <v>0</v>
      </c>
      <c r="L40" s="94" t="s">
        <v>72</v>
      </c>
      <c r="M40" s="95" t="s">
        <v>6</v>
      </c>
      <c r="N40" s="96" t="s">
        <v>6</v>
      </c>
      <c r="O40" s="97" t="s">
        <v>163</v>
      </c>
      <c r="P40" s="98" t="s">
        <v>68</v>
      </c>
      <c r="Q40" s="99" t="s">
        <v>164</v>
      </c>
      <c r="R40" s="100" t="s">
        <v>165</v>
      </c>
      <c r="S40" s="101" t="s">
        <v>85</v>
      </c>
      <c r="T40" s="1">
        <v>487.34</v>
      </c>
      <c r="U40" s="129">
        <v>55.35</v>
      </c>
      <c r="V40" s="103" t="s">
        <v>8</v>
      </c>
      <c r="W40" s="1">
        <f t="shared" si="5"/>
        <v>69.900000000000006</v>
      </c>
      <c r="X40" s="2">
        <f t="shared" si="6"/>
        <v>34065.07</v>
      </c>
      <c r="Y40" s="104" t="s">
        <v>70</v>
      </c>
      <c r="Z40" t="s">
        <v>70</v>
      </c>
      <c r="AA40" s="105">
        <v>30322.29</v>
      </c>
      <c r="AB40" s="106">
        <v>0</v>
      </c>
      <c r="AC40" s="107" t="s">
        <v>66</v>
      </c>
      <c r="AD40" t="s">
        <v>66</v>
      </c>
      <c r="AE40" s="59" t="s">
        <v>166</v>
      </c>
      <c r="AF40" s="108">
        <v>2802</v>
      </c>
      <c r="AG40" s="3">
        <v>55.35</v>
      </c>
      <c r="AH40" s="4">
        <v>0.26290000000000002</v>
      </c>
      <c r="AJ40" s="109"/>
      <c r="AL40" s="110"/>
      <c r="AM40" s="5">
        <v>30322.29</v>
      </c>
      <c r="AN40" s="6">
        <v>62.22</v>
      </c>
    </row>
    <row r="41" spans="1:40" ht="60" x14ac:dyDescent="0.25">
      <c r="A41" t="s">
        <v>65</v>
      </c>
      <c r="B41">
        <v>2</v>
      </c>
      <c r="C41" t="s">
        <v>65</v>
      </c>
      <c r="D41">
        <v>0</v>
      </c>
      <c r="E41">
        <v>1</v>
      </c>
      <c r="F41">
        <v>5</v>
      </c>
      <c r="G41">
        <v>0</v>
      </c>
      <c r="H41">
        <v>0</v>
      </c>
      <c r="I41">
        <v>3</v>
      </c>
      <c r="J41">
        <v>0</v>
      </c>
      <c r="K41">
        <v>0</v>
      </c>
      <c r="L41" s="94" t="s">
        <v>72</v>
      </c>
      <c r="M41" s="95" t="s">
        <v>6</v>
      </c>
      <c r="N41" s="96" t="s">
        <v>6</v>
      </c>
      <c r="O41" s="97" t="s">
        <v>167</v>
      </c>
      <c r="P41" s="98" t="s">
        <v>68</v>
      </c>
      <c r="Q41" s="99" t="s">
        <v>168</v>
      </c>
      <c r="R41" s="100" t="s">
        <v>169</v>
      </c>
      <c r="S41" s="101" t="s">
        <v>85</v>
      </c>
      <c r="T41" s="1">
        <v>121.63</v>
      </c>
      <c r="U41" s="129">
        <v>25.41</v>
      </c>
      <c r="V41" s="103" t="s">
        <v>8</v>
      </c>
      <c r="W41" s="1">
        <f t="shared" si="5"/>
        <v>32.090000000000003</v>
      </c>
      <c r="X41" s="2">
        <f t="shared" si="6"/>
        <v>3903.11</v>
      </c>
      <c r="Y41" s="104" t="s">
        <v>70</v>
      </c>
      <c r="Z41" t="s">
        <v>70</v>
      </c>
      <c r="AA41" s="105">
        <v>3652.55</v>
      </c>
      <c r="AB41" s="106">
        <v>0</v>
      </c>
      <c r="AC41" s="107" t="s">
        <v>66</v>
      </c>
      <c r="AD41" t="s">
        <v>66</v>
      </c>
      <c r="AE41" s="59" t="s">
        <v>170</v>
      </c>
      <c r="AF41" s="108">
        <v>6413</v>
      </c>
      <c r="AG41" s="3">
        <v>25.41</v>
      </c>
      <c r="AH41" s="4">
        <v>0.26290000000000002</v>
      </c>
      <c r="AJ41" s="109"/>
      <c r="AL41" s="110"/>
      <c r="AM41" s="5">
        <v>3652.55</v>
      </c>
      <c r="AN41" s="6">
        <v>30.03</v>
      </c>
    </row>
    <row r="42" spans="1:40" ht="30" x14ac:dyDescent="0.25">
      <c r="A42" t="s">
        <v>65</v>
      </c>
      <c r="B42">
        <v>2</v>
      </c>
      <c r="C42" t="s">
        <v>65</v>
      </c>
      <c r="D42">
        <v>0</v>
      </c>
      <c r="E42">
        <v>1</v>
      </c>
      <c r="F42">
        <v>5</v>
      </c>
      <c r="G42">
        <v>0</v>
      </c>
      <c r="H42">
        <v>0</v>
      </c>
      <c r="I42">
        <v>4</v>
      </c>
      <c r="J42">
        <v>0</v>
      </c>
      <c r="K42">
        <v>0</v>
      </c>
      <c r="L42" s="94" t="s">
        <v>72</v>
      </c>
      <c r="M42" s="95" t="s">
        <v>6</v>
      </c>
      <c r="N42" s="96" t="s">
        <v>6</v>
      </c>
      <c r="O42" s="97" t="s">
        <v>171</v>
      </c>
      <c r="P42" s="98" t="s">
        <v>68</v>
      </c>
      <c r="Q42" s="99" t="s">
        <v>172</v>
      </c>
      <c r="R42" s="100" t="s">
        <v>173</v>
      </c>
      <c r="S42" s="101" t="s">
        <v>85</v>
      </c>
      <c r="T42" s="1">
        <v>135.15</v>
      </c>
      <c r="U42" s="129">
        <v>13.4</v>
      </c>
      <c r="V42" s="103" t="s">
        <v>8</v>
      </c>
      <c r="W42" s="1">
        <f t="shared" si="5"/>
        <v>16.920000000000002</v>
      </c>
      <c r="X42" s="2">
        <f t="shared" si="6"/>
        <v>2286.7399999999998</v>
      </c>
      <c r="Y42" s="104" t="s">
        <v>70</v>
      </c>
      <c r="Z42" t="s">
        <v>70</v>
      </c>
      <c r="AA42" s="105">
        <v>2228.62</v>
      </c>
      <c r="AB42" s="106">
        <v>0</v>
      </c>
      <c r="AC42" s="107" t="s">
        <v>66</v>
      </c>
      <c r="AD42" t="s">
        <v>66</v>
      </c>
      <c r="AE42" s="59" t="s">
        <v>174</v>
      </c>
      <c r="AF42" s="108">
        <v>6088</v>
      </c>
      <c r="AG42" s="3">
        <v>13.4</v>
      </c>
      <c r="AH42" s="4">
        <v>0.26290000000000002</v>
      </c>
      <c r="AJ42" s="109"/>
      <c r="AL42" s="110"/>
      <c r="AM42" s="5">
        <v>2228.62</v>
      </c>
      <c r="AN42" s="6">
        <v>16.489999999999998</v>
      </c>
    </row>
    <row r="43" spans="1:40" ht="30" x14ac:dyDescent="0.25">
      <c r="A43" t="s">
        <v>65</v>
      </c>
      <c r="B43">
        <v>2</v>
      </c>
      <c r="C43" t="s">
        <v>65</v>
      </c>
      <c r="D43">
        <v>0</v>
      </c>
      <c r="E43">
        <v>1</v>
      </c>
      <c r="F43">
        <v>5</v>
      </c>
      <c r="G43">
        <v>0</v>
      </c>
      <c r="H43">
        <v>0</v>
      </c>
      <c r="I43">
        <v>5</v>
      </c>
      <c r="J43">
        <v>0</v>
      </c>
      <c r="K43">
        <v>0</v>
      </c>
      <c r="L43" s="94" t="s">
        <v>72</v>
      </c>
      <c r="M43" s="95" t="s">
        <v>6</v>
      </c>
      <c r="N43" s="96" t="s">
        <v>6</v>
      </c>
      <c r="O43" s="97" t="s">
        <v>175</v>
      </c>
      <c r="P43" s="98" t="s">
        <v>68</v>
      </c>
      <c r="Q43" s="99" t="s">
        <v>176</v>
      </c>
      <c r="R43" s="100" t="s">
        <v>177</v>
      </c>
      <c r="S43" s="101" t="s">
        <v>85</v>
      </c>
      <c r="T43" s="1">
        <v>405.45</v>
      </c>
      <c r="U43" s="129">
        <v>4.16</v>
      </c>
      <c r="V43" s="103" t="s">
        <v>8</v>
      </c>
      <c r="W43" s="1">
        <f t="shared" si="5"/>
        <v>5.25</v>
      </c>
      <c r="X43" s="2">
        <f t="shared" si="6"/>
        <v>2128.61</v>
      </c>
      <c r="Y43" s="104" t="s">
        <v>70</v>
      </c>
      <c r="Z43" t="s">
        <v>70</v>
      </c>
      <c r="AA43" s="105">
        <v>2148.89</v>
      </c>
      <c r="AB43" s="106">
        <v>0</v>
      </c>
      <c r="AC43" s="107" t="s">
        <v>66</v>
      </c>
      <c r="AD43" t="s">
        <v>66</v>
      </c>
      <c r="AE43" s="59" t="s">
        <v>178</v>
      </c>
      <c r="AF43" s="108">
        <v>6084</v>
      </c>
      <c r="AG43" s="3">
        <v>4.16</v>
      </c>
      <c r="AH43" s="4">
        <v>0.26290000000000002</v>
      </c>
      <c r="AJ43" s="109"/>
      <c r="AL43" s="110"/>
      <c r="AM43" s="5">
        <v>2148.89</v>
      </c>
      <c r="AN43" s="6">
        <v>5.3</v>
      </c>
    </row>
    <row r="44" spans="1:40" ht="30" x14ac:dyDescent="0.25">
      <c r="A44" t="s">
        <v>65</v>
      </c>
      <c r="B44">
        <v>2</v>
      </c>
      <c r="C44" t="s">
        <v>65</v>
      </c>
      <c r="D44">
        <v>0</v>
      </c>
      <c r="E44">
        <v>1</v>
      </c>
      <c r="F44">
        <v>5</v>
      </c>
      <c r="G44">
        <v>0</v>
      </c>
      <c r="H44">
        <v>0</v>
      </c>
      <c r="I44">
        <v>6</v>
      </c>
      <c r="J44">
        <v>0</v>
      </c>
      <c r="K44">
        <v>0</v>
      </c>
      <c r="L44" s="94" t="s">
        <v>72</v>
      </c>
      <c r="M44" s="95" t="s">
        <v>6</v>
      </c>
      <c r="N44" s="96" t="s">
        <v>6</v>
      </c>
      <c r="O44" s="97" t="s">
        <v>179</v>
      </c>
      <c r="P44" s="98" t="s">
        <v>68</v>
      </c>
      <c r="Q44" s="99" t="s">
        <v>180</v>
      </c>
      <c r="R44" s="100" t="s">
        <v>181</v>
      </c>
      <c r="S44" s="101" t="s">
        <v>85</v>
      </c>
      <c r="T44" s="1">
        <v>405.45</v>
      </c>
      <c r="U44" s="129">
        <v>12.76</v>
      </c>
      <c r="V44" s="103" t="s">
        <v>8</v>
      </c>
      <c r="W44" s="1">
        <f t="shared" si="5"/>
        <v>16.11</v>
      </c>
      <c r="X44" s="2">
        <f t="shared" si="6"/>
        <v>6531.8</v>
      </c>
      <c r="Y44" s="104" t="s">
        <v>70</v>
      </c>
      <c r="Z44" t="s">
        <v>70</v>
      </c>
      <c r="AA44" s="105">
        <v>6434.49</v>
      </c>
      <c r="AB44" s="106">
        <v>0</v>
      </c>
      <c r="AC44" s="107" t="s">
        <v>66</v>
      </c>
      <c r="AD44" t="s">
        <v>66</v>
      </c>
      <c r="AE44" s="59" t="s">
        <v>182</v>
      </c>
      <c r="AF44" s="108">
        <v>6086</v>
      </c>
      <c r="AG44" s="3">
        <v>12.76</v>
      </c>
      <c r="AH44" s="4">
        <v>0.26290000000000002</v>
      </c>
      <c r="AJ44" s="109"/>
      <c r="AL44" s="110"/>
      <c r="AM44" s="5">
        <v>6434.49</v>
      </c>
      <c r="AN44" s="6">
        <v>15.87</v>
      </c>
    </row>
    <row r="45" spans="1:40" x14ac:dyDescent="0.25">
      <c r="A45">
        <v>2</v>
      </c>
      <c r="B45">
        <v>2</v>
      </c>
      <c r="C45">
        <v>2</v>
      </c>
      <c r="D45">
        <v>7</v>
      </c>
      <c r="E45">
        <v>1</v>
      </c>
      <c r="F45">
        <v>6</v>
      </c>
      <c r="G45">
        <v>0</v>
      </c>
      <c r="H45">
        <v>0</v>
      </c>
      <c r="I45">
        <v>0</v>
      </c>
      <c r="J45">
        <v>185</v>
      </c>
      <c r="K45">
        <v>7</v>
      </c>
      <c r="L45" s="94" t="s">
        <v>72</v>
      </c>
      <c r="M45" s="95" t="s">
        <v>3</v>
      </c>
      <c r="N45" s="96" t="s">
        <v>3</v>
      </c>
      <c r="O45" s="97" t="s">
        <v>183</v>
      </c>
      <c r="P45" s="98" t="s">
        <v>68</v>
      </c>
      <c r="Q45" s="99"/>
      <c r="R45" s="100" t="s">
        <v>184</v>
      </c>
      <c r="S45" s="101" t="s">
        <v>67</v>
      </c>
      <c r="T45" s="1">
        <v>0</v>
      </c>
      <c r="U45" s="129">
        <v>0</v>
      </c>
      <c r="V45" s="103" t="s">
        <v>8</v>
      </c>
      <c r="W45" s="1">
        <v>0</v>
      </c>
      <c r="X45" s="2">
        <f>SUM(X46:X51)</f>
        <v>31257.940000000002</v>
      </c>
      <c r="Y45" s="104" t="s">
        <v>70</v>
      </c>
      <c r="Z45" t="s">
        <v>66</v>
      </c>
      <c r="AA45" s="105">
        <v>28913.41</v>
      </c>
      <c r="AB45" s="106">
        <v>0</v>
      </c>
      <c r="AC45" s="107" t="s">
        <v>66</v>
      </c>
      <c r="AD45">
        <v>7</v>
      </c>
      <c r="AE45" s="59" t="b">
        <v>0</v>
      </c>
      <c r="AF45" s="108" t="s">
        <v>69</v>
      </c>
      <c r="AG45" s="3">
        <v>0</v>
      </c>
      <c r="AH45" s="4">
        <v>0.26290000000000002</v>
      </c>
      <c r="AJ45" s="109"/>
      <c r="AL45" s="110"/>
      <c r="AM45" s="5">
        <v>28913.41</v>
      </c>
      <c r="AN45" s="6">
        <v>0</v>
      </c>
    </row>
    <row r="46" spans="1:40" ht="30" x14ac:dyDescent="0.25">
      <c r="A46" t="s">
        <v>65</v>
      </c>
      <c r="B46">
        <v>2</v>
      </c>
      <c r="C46" t="s">
        <v>65</v>
      </c>
      <c r="D46">
        <v>0</v>
      </c>
      <c r="E46">
        <v>1</v>
      </c>
      <c r="F46">
        <v>6</v>
      </c>
      <c r="G46">
        <v>0</v>
      </c>
      <c r="H46">
        <v>0</v>
      </c>
      <c r="I46">
        <v>1</v>
      </c>
      <c r="J46">
        <v>0</v>
      </c>
      <c r="K46">
        <v>0</v>
      </c>
      <c r="L46" s="94" t="s">
        <v>72</v>
      </c>
      <c r="M46" s="95" t="s">
        <v>6</v>
      </c>
      <c r="N46" s="96" t="s">
        <v>6</v>
      </c>
      <c r="O46" s="97" t="s">
        <v>185</v>
      </c>
      <c r="P46" s="98" t="s">
        <v>68</v>
      </c>
      <c r="Q46" s="99" t="s">
        <v>160</v>
      </c>
      <c r="R46" s="100" t="s">
        <v>186</v>
      </c>
      <c r="S46" s="101" t="s">
        <v>85</v>
      </c>
      <c r="T46" s="1">
        <v>466.87</v>
      </c>
      <c r="U46" s="129">
        <v>4.0199999999999996</v>
      </c>
      <c r="V46" s="103" t="s">
        <v>8</v>
      </c>
      <c r="W46" s="1">
        <f t="shared" ref="W46:W51" si="7">ROUND(U46*(1+$S$8),2)</f>
        <v>5.08</v>
      </c>
      <c r="X46" s="2">
        <f t="shared" ref="X46:X51" si="8">ROUND(W46*T46,2)</f>
        <v>2371.6999999999998</v>
      </c>
      <c r="Y46" s="104" t="s">
        <v>70</v>
      </c>
      <c r="Z46" t="s">
        <v>70</v>
      </c>
      <c r="AA46" s="105">
        <v>2217.63</v>
      </c>
      <c r="AB46" s="106">
        <v>0</v>
      </c>
      <c r="AC46" s="107" t="s">
        <v>66</v>
      </c>
      <c r="AD46" t="s">
        <v>66</v>
      </c>
      <c r="AE46" s="59" t="s">
        <v>162</v>
      </c>
      <c r="AF46" s="108">
        <v>6182</v>
      </c>
      <c r="AG46" s="3">
        <v>4.0199999999999996</v>
      </c>
      <c r="AH46" s="4">
        <v>0.26290000000000002</v>
      </c>
      <c r="AJ46" s="109"/>
      <c r="AL46" s="110"/>
      <c r="AM46" s="5">
        <v>2217.63</v>
      </c>
      <c r="AN46" s="6">
        <v>4.75</v>
      </c>
    </row>
    <row r="47" spans="1:40" ht="30" x14ac:dyDescent="0.25">
      <c r="A47" t="s">
        <v>65</v>
      </c>
      <c r="B47">
        <v>2</v>
      </c>
      <c r="C47" t="s">
        <v>65</v>
      </c>
      <c r="D47">
        <v>0</v>
      </c>
      <c r="E47">
        <v>1</v>
      </c>
      <c r="F47">
        <v>6</v>
      </c>
      <c r="G47">
        <v>0</v>
      </c>
      <c r="H47">
        <v>0</v>
      </c>
      <c r="I47">
        <v>2</v>
      </c>
      <c r="J47">
        <v>0</v>
      </c>
      <c r="K47">
        <v>0</v>
      </c>
      <c r="L47" s="94" t="s">
        <v>72</v>
      </c>
      <c r="M47" s="95" t="s">
        <v>6</v>
      </c>
      <c r="N47" s="96" t="s">
        <v>6</v>
      </c>
      <c r="O47" s="97" t="s">
        <v>187</v>
      </c>
      <c r="P47" s="98" t="s">
        <v>68</v>
      </c>
      <c r="Q47" s="99" t="s">
        <v>164</v>
      </c>
      <c r="R47" s="100" t="s">
        <v>165</v>
      </c>
      <c r="S47" s="101" t="s">
        <v>85</v>
      </c>
      <c r="T47" s="1">
        <v>253.44</v>
      </c>
      <c r="U47" s="129">
        <v>55.35</v>
      </c>
      <c r="V47" s="103" t="s">
        <v>8</v>
      </c>
      <c r="W47" s="1">
        <f t="shared" si="7"/>
        <v>69.900000000000006</v>
      </c>
      <c r="X47" s="2">
        <f t="shared" si="8"/>
        <v>17715.46</v>
      </c>
      <c r="Y47" s="104" t="s">
        <v>70</v>
      </c>
      <c r="Z47" t="s">
        <v>70</v>
      </c>
      <c r="AA47" s="105">
        <v>15769.04</v>
      </c>
      <c r="AB47" s="106">
        <v>0</v>
      </c>
      <c r="AC47" s="107" t="s">
        <v>66</v>
      </c>
      <c r="AD47" t="s">
        <v>66</v>
      </c>
      <c r="AE47" s="59" t="s">
        <v>166</v>
      </c>
      <c r="AF47" s="108">
        <v>2802</v>
      </c>
      <c r="AG47" s="3">
        <v>55.35</v>
      </c>
      <c r="AH47" s="4">
        <v>0.26290000000000002</v>
      </c>
      <c r="AJ47" s="109"/>
      <c r="AL47" s="110"/>
      <c r="AM47" s="5">
        <v>15769.04</v>
      </c>
      <c r="AN47" s="6">
        <v>62.22</v>
      </c>
    </row>
    <row r="48" spans="1:40" ht="60" x14ac:dyDescent="0.25">
      <c r="A48" t="s">
        <v>65</v>
      </c>
      <c r="B48">
        <v>2</v>
      </c>
      <c r="C48" t="s">
        <v>65</v>
      </c>
      <c r="D48">
        <v>0</v>
      </c>
      <c r="E48">
        <v>1</v>
      </c>
      <c r="F48">
        <v>6</v>
      </c>
      <c r="G48">
        <v>0</v>
      </c>
      <c r="H48">
        <v>0</v>
      </c>
      <c r="I48">
        <v>3</v>
      </c>
      <c r="J48">
        <v>0</v>
      </c>
      <c r="K48">
        <v>0</v>
      </c>
      <c r="L48" s="94" t="s">
        <v>72</v>
      </c>
      <c r="M48" s="95" t="s">
        <v>6</v>
      </c>
      <c r="N48" s="96" t="s">
        <v>6</v>
      </c>
      <c r="O48" s="97" t="s">
        <v>188</v>
      </c>
      <c r="P48" s="98" t="s">
        <v>68</v>
      </c>
      <c r="Q48" s="99" t="s">
        <v>168</v>
      </c>
      <c r="R48" s="100" t="s">
        <v>169</v>
      </c>
      <c r="S48" s="101" t="s">
        <v>85</v>
      </c>
      <c r="T48" s="1">
        <v>64.03</v>
      </c>
      <c r="U48" s="129">
        <v>25.41</v>
      </c>
      <c r="V48" s="103" t="s">
        <v>8</v>
      </c>
      <c r="W48" s="1">
        <f t="shared" si="7"/>
        <v>32.090000000000003</v>
      </c>
      <c r="X48" s="2">
        <f t="shared" si="8"/>
        <v>2054.7199999999998</v>
      </c>
      <c r="Y48" s="104" t="s">
        <v>70</v>
      </c>
      <c r="Z48" t="s">
        <v>70</v>
      </c>
      <c r="AA48" s="105">
        <v>1922.82</v>
      </c>
      <c r="AB48" s="106">
        <v>0</v>
      </c>
      <c r="AC48" s="107" t="s">
        <v>66</v>
      </c>
      <c r="AD48" t="s">
        <v>66</v>
      </c>
      <c r="AE48" s="59" t="s">
        <v>170</v>
      </c>
      <c r="AF48" s="108">
        <v>6413</v>
      </c>
      <c r="AG48" s="3">
        <v>25.41</v>
      </c>
      <c r="AH48" s="4">
        <v>0.26290000000000002</v>
      </c>
      <c r="AJ48" s="109"/>
      <c r="AL48" s="110"/>
      <c r="AM48" s="5">
        <v>1922.82</v>
      </c>
      <c r="AN48" s="6">
        <v>30.03</v>
      </c>
    </row>
    <row r="49" spans="1:40" ht="30" x14ac:dyDescent="0.25">
      <c r="A49" t="s">
        <v>65</v>
      </c>
      <c r="B49">
        <v>2</v>
      </c>
      <c r="C49" t="s">
        <v>65</v>
      </c>
      <c r="D49">
        <v>0</v>
      </c>
      <c r="E49">
        <v>1</v>
      </c>
      <c r="F49">
        <v>6</v>
      </c>
      <c r="G49">
        <v>0</v>
      </c>
      <c r="H49">
        <v>0</v>
      </c>
      <c r="I49">
        <v>4</v>
      </c>
      <c r="J49">
        <v>0</v>
      </c>
      <c r="K49">
        <v>0</v>
      </c>
      <c r="L49" s="94" t="s">
        <v>72</v>
      </c>
      <c r="M49" s="95" t="s">
        <v>6</v>
      </c>
      <c r="N49" s="96" t="s">
        <v>6</v>
      </c>
      <c r="O49" s="97" t="s">
        <v>189</v>
      </c>
      <c r="P49" s="98" t="s">
        <v>68</v>
      </c>
      <c r="Q49" s="99" t="s">
        <v>172</v>
      </c>
      <c r="R49" s="100" t="s">
        <v>173</v>
      </c>
      <c r="S49" s="101" t="s">
        <v>85</v>
      </c>
      <c r="T49" s="1">
        <v>111.12</v>
      </c>
      <c r="U49" s="129">
        <v>13.4</v>
      </c>
      <c r="V49" s="103" t="s">
        <v>8</v>
      </c>
      <c r="W49" s="1">
        <f t="shared" si="7"/>
        <v>16.920000000000002</v>
      </c>
      <c r="X49" s="2">
        <f t="shared" si="8"/>
        <v>1880.15</v>
      </c>
      <c r="Y49" s="104" t="s">
        <v>70</v>
      </c>
      <c r="Z49" t="s">
        <v>70</v>
      </c>
      <c r="AA49" s="105">
        <v>1832.37</v>
      </c>
      <c r="AB49" s="106">
        <v>0</v>
      </c>
      <c r="AC49" s="107" t="s">
        <v>66</v>
      </c>
      <c r="AD49" t="s">
        <v>66</v>
      </c>
      <c r="AE49" s="59" t="s">
        <v>174</v>
      </c>
      <c r="AF49" s="108">
        <v>6088</v>
      </c>
      <c r="AG49" s="3">
        <v>13.4</v>
      </c>
      <c r="AH49" s="4">
        <v>0.26290000000000002</v>
      </c>
      <c r="AJ49" s="109"/>
      <c r="AL49" s="110"/>
      <c r="AM49" s="5">
        <v>1832.37</v>
      </c>
      <c r="AN49" s="6">
        <v>16.489999999999998</v>
      </c>
    </row>
    <row r="50" spans="1:40" ht="30" x14ac:dyDescent="0.25">
      <c r="A50" t="s">
        <v>65</v>
      </c>
      <c r="B50">
        <v>2</v>
      </c>
      <c r="C50" t="s">
        <v>65</v>
      </c>
      <c r="D50">
        <v>0</v>
      </c>
      <c r="E50">
        <v>1</v>
      </c>
      <c r="F50">
        <v>6</v>
      </c>
      <c r="G50">
        <v>0</v>
      </c>
      <c r="H50">
        <v>0</v>
      </c>
      <c r="I50">
        <v>5</v>
      </c>
      <c r="J50">
        <v>0</v>
      </c>
      <c r="K50">
        <v>0</v>
      </c>
      <c r="L50" s="94" t="s">
        <v>72</v>
      </c>
      <c r="M50" s="95" t="s">
        <v>6</v>
      </c>
      <c r="N50" s="96" t="s">
        <v>6</v>
      </c>
      <c r="O50" s="97" t="s">
        <v>190</v>
      </c>
      <c r="P50" s="98" t="s">
        <v>68</v>
      </c>
      <c r="Q50" s="99" t="s">
        <v>176</v>
      </c>
      <c r="R50" s="100" t="s">
        <v>177</v>
      </c>
      <c r="S50" s="101" t="s">
        <v>85</v>
      </c>
      <c r="T50" s="1">
        <v>338.76</v>
      </c>
      <c r="U50" s="129">
        <v>4.16</v>
      </c>
      <c r="V50" s="103" t="s">
        <v>8</v>
      </c>
      <c r="W50" s="1">
        <f t="shared" si="7"/>
        <v>5.25</v>
      </c>
      <c r="X50" s="2">
        <f t="shared" si="8"/>
        <v>1778.49</v>
      </c>
      <c r="Y50" s="104" t="s">
        <v>70</v>
      </c>
      <c r="Z50" t="s">
        <v>70</v>
      </c>
      <c r="AA50" s="105">
        <v>1795.43</v>
      </c>
      <c r="AB50" s="106">
        <v>0</v>
      </c>
      <c r="AC50" s="107" t="s">
        <v>66</v>
      </c>
      <c r="AD50" t="s">
        <v>66</v>
      </c>
      <c r="AE50" s="59" t="s">
        <v>178</v>
      </c>
      <c r="AF50" s="108">
        <v>6084</v>
      </c>
      <c r="AG50" s="3">
        <v>4.16</v>
      </c>
      <c r="AH50" s="4">
        <v>0.26290000000000002</v>
      </c>
      <c r="AJ50" s="109"/>
      <c r="AL50" s="110"/>
      <c r="AM50" s="5">
        <v>1795.43</v>
      </c>
      <c r="AN50" s="6">
        <v>5.3</v>
      </c>
    </row>
    <row r="51" spans="1:40" ht="30" x14ac:dyDescent="0.25">
      <c r="A51" t="s">
        <v>65</v>
      </c>
      <c r="B51">
        <v>2</v>
      </c>
      <c r="C51" t="s">
        <v>65</v>
      </c>
      <c r="D51">
        <v>0</v>
      </c>
      <c r="E51">
        <v>1</v>
      </c>
      <c r="F51">
        <v>6</v>
      </c>
      <c r="G51">
        <v>0</v>
      </c>
      <c r="H51">
        <v>0</v>
      </c>
      <c r="I51">
        <v>6</v>
      </c>
      <c r="J51">
        <v>0</v>
      </c>
      <c r="K51">
        <v>0</v>
      </c>
      <c r="L51" s="94" t="s">
        <v>72</v>
      </c>
      <c r="M51" s="95" t="s">
        <v>6</v>
      </c>
      <c r="N51" s="96" t="s">
        <v>6</v>
      </c>
      <c r="O51" s="97" t="s">
        <v>191</v>
      </c>
      <c r="P51" s="98" t="s">
        <v>68</v>
      </c>
      <c r="Q51" s="99" t="s">
        <v>180</v>
      </c>
      <c r="R51" s="100" t="s">
        <v>181</v>
      </c>
      <c r="S51" s="101" t="s">
        <v>85</v>
      </c>
      <c r="T51" s="1">
        <v>338.76</v>
      </c>
      <c r="U51" s="129">
        <v>12.76</v>
      </c>
      <c r="V51" s="103" t="s">
        <v>8</v>
      </c>
      <c r="W51" s="1">
        <f t="shared" si="7"/>
        <v>16.11</v>
      </c>
      <c r="X51" s="2">
        <f t="shared" si="8"/>
        <v>5457.42</v>
      </c>
      <c r="Y51" s="104" t="s">
        <v>70</v>
      </c>
      <c r="Z51" t="s">
        <v>70</v>
      </c>
      <c r="AA51" s="105">
        <v>5376.12</v>
      </c>
      <c r="AB51" s="106">
        <v>0</v>
      </c>
      <c r="AC51" s="107" t="s">
        <v>66</v>
      </c>
      <c r="AD51" t="s">
        <v>66</v>
      </c>
      <c r="AE51" s="59" t="s">
        <v>182</v>
      </c>
      <c r="AF51" s="108">
        <v>6086</v>
      </c>
      <c r="AG51" s="3">
        <v>12.76</v>
      </c>
      <c r="AH51" s="4">
        <v>0.26290000000000002</v>
      </c>
      <c r="AJ51" s="109"/>
      <c r="AL51" s="110"/>
      <c r="AM51" s="5">
        <v>5376.12</v>
      </c>
      <c r="AN51" s="6">
        <v>15.87</v>
      </c>
    </row>
    <row r="52" spans="1:40" x14ac:dyDescent="0.25">
      <c r="A52">
        <v>2</v>
      </c>
      <c r="B52">
        <v>2</v>
      </c>
      <c r="C52">
        <v>2</v>
      </c>
      <c r="D52">
        <v>3</v>
      </c>
      <c r="E52">
        <v>1</v>
      </c>
      <c r="F52">
        <v>7</v>
      </c>
      <c r="G52">
        <v>0</v>
      </c>
      <c r="H52">
        <v>0</v>
      </c>
      <c r="I52">
        <v>0</v>
      </c>
      <c r="J52">
        <v>178</v>
      </c>
      <c r="K52">
        <v>3</v>
      </c>
      <c r="L52" s="94" t="s">
        <v>72</v>
      </c>
      <c r="M52" s="95" t="s">
        <v>3</v>
      </c>
      <c r="N52" s="96" t="s">
        <v>3</v>
      </c>
      <c r="O52" s="97" t="s">
        <v>192</v>
      </c>
      <c r="P52" s="98" t="s">
        <v>68</v>
      </c>
      <c r="Q52" s="99"/>
      <c r="R52" s="100" t="s">
        <v>193</v>
      </c>
      <c r="S52" s="101" t="s">
        <v>67</v>
      </c>
      <c r="T52" s="1">
        <v>0</v>
      </c>
      <c r="U52" s="129">
        <v>0</v>
      </c>
      <c r="V52" s="103" t="s">
        <v>8</v>
      </c>
      <c r="W52" s="1">
        <v>0</v>
      </c>
      <c r="X52" s="2">
        <f>SUM(X53:X54)</f>
        <v>4054.7599999999998</v>
      </c>
      <c r="Y52" s="104" t="s">
        <v>70</v>
      </c>
      <c r="Z52" t="s">
        <v>66</v>
      </c>
      <c r="AA52" s="105">
        <v>3327.74</v>
      </c>
      <c r="AB52" s="106">
        <v>0</v>
      </c>
      <c r="AC52" s="107" t="s">
        <v>66</v>
      </c>
      <c r="AD52">
        <v>8</v>
      </c>
      <c r="AE52" s="59" t="b">
        <v>0</v>
      </c>
      <c r="AF52" s="108" t="s">
        <v>69</v>
      </c>
      <c r="AG52" s="3">
        <v>0</v>
      </c>
      <c r="AH52" s="4">
        <v>0.26290000000000002</v>
      </c>
      <c r="AJ52" s="109"/>
      <c r="AL52" s="110"/>
      <c r="AM52" s="5">
        <v>3327.74</v>
      </c>
      <c r="AN52" s="6">
        <v>0</v>
      </c>
    </row>
    <row r="53" spans="1:40" ht="30" x14ac:dyDescent="0.25">
      <c r="A53" t="s">
        <v>65</v>
      </c>
      <c r="B53">
        <v>2</v>
      </c>
      <c r="C53" t="s">
        <v>65</v>
      </c>
      <c r="D53">
        <v>0</v>
      </c>
      <c r="E53">
        <v>1</v>
      </c>
      <c r="F53">
        <v>7</v>
      </c>
      <c r="G53">
        <v>0</v>
      </c>
      <c r="H53">
        <v>0</v>
      </c>
      <c r="I53">
        <v>1</v>
      </c>
      <c r="J53">
        <v>0</v>
      </c>
      <c r="K53">
        <v>0</v>
      </c>
      <c r="L53" s="94" t="s">
        <v>72</v>
      </c>
      <c r="M53" s="95" t="s">
        <v>6</v>
      </c>
      <c r="N53" s="96" t="s">
        <v>6</v>
      </c>
      <c r="O53" s="97" t="s">
        <v>194</v>
      </c>
      <c r="P53" s="98" t="s">
        <v>68</v>
      </c>
      <c r="Q53" s="99" t="s">
        <v>160</v>
      </c>
      <c r="R53" s="100" t="s">
        <v>195</v>
      </c>
      <c r="S53" s="101" t="s">
        <v>85</v>
      </c>
      <c r="T53" s="1">
        <v>79.63</v>
      </c>
      <c r="U53" s="129">
        <v>4.0199999999999996</v>
      </c>
      <c r="V53" s="103" t="s">
        <v>8</v>
      </c>
      <c r="W53" s="1">
        <f>ROUND(U53*(1+$S$8),2)</f>
        <v>5.08</v>
      </c>
      <c r="X53" s="2">
        <f t="shared" ref="X53:X54" si="9">ROUND(W53*T53,2)</f>
        <v>404.52</v>
      </c>
      <c r="Y53" s="104" t="s">
        <v>70</v>
      </c>
      <c r="Z53" t="s">
        <v>70</v>
      </c>
      <c r="AA53" s="105">
        <v>378.24</v>
      </c>
      <c r="AB53" s="106">
        <v>0</v>
      </c>
      <c r="AC53" s="107" t="s">
        <v>66</v>
      </c>
      <c r="AD53" t="s">
        <v>66</v>
      </c>
      <c r="AE53" s="59" t="s">
        <v>162</v>
      </c>
      <c r="AF53" s="108">
        <v>6182</v>
      </c>
      <c r="AG53" s="3">
        <v>4.0199999999999996</v>
      </c>
      <c r="AH53" s="4">
        <v>0.26290000000000002</v>
      </c>
      <c r="AJ53" s="109"/>
      <c r="AL53" s="110"/>
      <c r="AM53" s="5">
        <v>378.24</v>
      </c>
      <c r="AN53" s="6">
        <v>4.75</v>
      </c>
    </row>
    <row r="54" spans="1:40" ht="30" x14ac:dyDescent="0.25">
      <c r="A54" t="s">
        <v>65</v>
      </c>
      <c r="B54">
        <v>2</v>
      </c>
      <c r="C54" t="s">
        <v>65</v>
      </c>
      <c r="D54">
        <v>0</v>
      </c>
      <c r="E54">
        <v>1</v>
      </c>
      <c r="F54">
        <v>7</v>
      </c>
      <c r="G54">
        <v>0</v>
      </c>
      <c r="H54">
        <v>0</v>
      </c>
      <c r="I54">
        <v>2</v>
      </c>
      <c r="J54">
        <v>0</v>
      </c>
      <c r="K54">
        <v>0</v>
      </c>
      <c r="L54" s="94" t="s">
        <v>72</v>
      </c>
      <c r="M54" s="95" t="s">
        <v>6</v>
      </c>
      <c r="N54" s="96" t="s">
        <v>6</v>
      </c>
      <c r="O54" s="97" t="s">
        <v>196</v>
      </c>
      <c r="P54" s="98" t="s">
        <v>68</v>
      </c>
      <c r="Q54" s="99" t="s">
        <v>197</v>
      </c>
      <c r="R54" s="100" t="s">
        <v>198</v>
      </c>
      <c r="S54" s="101" t="s">
        <v>85</v>
      </c>
      <c r="T54" s="1">
        <v>79.63</v>
      </c>
      <c r="U54" s="129">
        <v>36.299999999999997</v>
      </c>
      <c r="V54" s="103" t="s">
        <v>8</v>
      </c>
      <c r="W54" s="1">
        <f>ROUND(U54*(1+$S$8),2)</f>
        <v>45.84</v>
      </c>
      <c r="X54" s="2">
        <f t="shared" si="9"/>
        <v>3650.24</v>
      </c>
      <c r="Y54" s="104" t="s">
        <v>70</v>
      </c>
      <c r="Z54" t="s">
        <v>70</v>
      </c>
      <c r="AA54" s="105">
        <v>2949.5</v>
      </c>
      <c r="AB54" s="106">
        <v>0</v>
      </c>
      <c r="AC54" s="107" t="s">
        <v>66</v>
      </c>
      <c r="AD54" t="s">
        <v>66</v>
      </c>
      <c r="AE54" s="59" t="s">
        <v>199</v>
      </c>
      <c r="AF54" s="108">
        <v>2795</v>
      </c>
      <c r="AG54" s="3">
        <v>36.299999999999997</v>
      </c>
      <c r="AH54" s="4">
        <v>0.26290000000000002</v>
      </c>
      <c r="AJ54" s="109"/>
      <c r="AL54" s="110"/>
      <c r="AM54" s="5">
        <v>2949.5</v>
      </c>
      <c r="AN54" s="6">
        <v>37.04</v>
      </c>
    </row>
    <row r="55" spans="1:40" x14ac:dyDescent="0.25">
      <c r="A55">
        <v>2</v>
      </c>
      <c r="B55">
        <v>2</v>
      </c>
      <c r="C55">
        <v>2</v>
      </c>
      <c r="D55">
        <v>7</v>
      </c>
      <c r="E55">
        <v>1</v>
      </c>
      <c r="F55">
        <v>8</v>
      </c>
      <c r="G55">
        <v>0</v>
      </c>
      <c r="H55">
        <v>0</v>
      </c>
      <c r="I55">
        <v>0</v>
      </c>
      <c r="J55">
        <v>175</v>
      </c>
      <c r="K55">
        <v>7</v>
      </c>
      <c r="L55" s="94" t="s">
        <v>72</v>
      </c>
      <c r="M55" s="95" t="s">
        <v>3</v>
      </c>
      <c r="N55" s="96" t="s">
        <v>3</v>
      </c>
      <c r="O55" s="97" t="s">
        <v>200</v>
      </c>
      <c r="P55" s="98" t="s">
        <v>68</v>
      </c>
      <c r="Q55" s="99"/>
      <c r="R55" s="100" t="s">
        <v>201</v>
      </c>
      <c r="S55" s="101" t="s">
        <v>67</v>
      </c>
      <c r="T55" s="1">
        <v>0</v>
      </c>
      <c r="U55" s="129">
        <v>0</v>
      </c>
      <c r="V55" s="103" t="s">
        <v>8</v>
      </c>
      <c r="W55" s="1">
        <v>0</v>
      </c>
      <c r="X55" s="2">
        <f>SUM(X56:X61)</f>
        <v>17965.68</v>
      </c>
      <c r="Y55" s="104" t="s">
        <v>70</v>
      </c>
      <c r="Z55" t="s">
        <v>66</v>
      </c>
      <c r="AA55" s="105">
        <v>17364.12</v>
      </c>
      <c r="AB55" s="106">
        <v>0</v>
      </c>
      <c r="AC55" s="107" t="s">
        <v>66</v>
      </c>
      <c r="AD55">
        <v>9</v>
      </c>
      <c r="AE55" s="59" t="b">
        <v>0</v>
      </c>
      <c r="AF55" s="108" t="s">
        <v>69</v>
      </c>
      <c r="AG55" s="3">
        <v>0</v>
      </c>
      <c r="AH55" s="4">
        <v>0.26290000000000002</v>
      </c>
      <c r="AJ55" s="109"/>
      <c r="AL55" s="110"/>
      <c r="AM55" s="5">
        <v>17364.12</v>
      </c>
      <c r="AN55" s="6">
        <v>0</v>
      </c>
    </row>
    <row r="56" spans="1:40" ht="30" x14ac:dyDescent="0.25">
      <c r="A56" t="s">
        <v>65</v>
      </c>
      <c r="B56">
        <v>2</v>
      </c>
      <c r="C56" t="s">
        <v>65</v>
      </c>
      <c r="D56">
        <v>0</v>
      </c>
      <c r="E56">
        <v>1</v>
      </c>
      <c r="F56">
        <v>8</v>
      </c>
      <c r="G56">
        <v>0</v>
      </c>
      <c r="H56">
        <v>0</v>
      </c>
      <c r="I56">
        <v>1</v>
      </c>
      <c r="J56">
        <v>0</v>
      </c>
      <c r="K56">
        <v>0</v>
      </c>
      <c r="L56" s="94" t="s">
        <v>72</v>
      </c>
      <c r="M56" s="95" t="s">
        <v>6</v>
      </c>
      <c r="N56" s="96" t="s">
        <v>6</v>
      </c>
      <c r="O56" s="97" t="s">
        <v>202</v>
      </c>
      <c r="P56" s="98" t="s">
        <v>68</v>
      </c>
      <c r="Q56" s="99" t="s">
        <v>160</v>
      </c>
      <c r="R56" s="100" t="s">
        <v>186</v>
      </c>
      <c r="S56" s="101" t="s">
        <v>85</v>
      </c>
      <c r="T56" s="1">
        <v>396</v>
      </c>
      <c r="U56" s="129">
        <v>4.0199999999999996</v>
      </c>
      <c r="V56" s="103" t="s">
        <v>8</v>
      </c>
      <c r="W56" s="1">
        <f t="shared" ref="W56:W61" si="10">ROUND(U56*(1+$S$8),2)</f>
        <v>5.08</v>
      </c>
      <c r="X56" s="2">
        <f t="shared" ref="X56:X61" si="11">ROUND(W56*T56,2)</f>
        <v>2011.68</v>
      </c>
      <c r="Y56" s="104" t="s">
        <v>70</v>
      </c>
      <c r="Z56" t="s">
        <v>70</v>
      </c>
      <c r="AA56" s="105">
        <v>1881</v>
      </c>
      <c r="AB56" s="106">
        <v>0</v>
      </c>
      <c r="AC56" s="107" t="s">
        <v>66</v>
      </c>
      <c r="AD56" t="s">
        <v>66</v>
      </c>
      <c r="AE56" s="59" t="s">
        <v>162</v>
      </c>
      <c r="AF56" s="108">
        <v>6182</v>
      </c>
      <c r="AG56" s="3">
        <v>4.0199999999999996</v>
      </c>
      <c r="AH56" s="4">
        <v>0.26290000000000002</v>
      </c>
      <c r="AJ56" s="109"/>
      <c r="AL56" s="110"/>
      <c r="AM56" s="5">
        <v>1881</v>
      </c>
      <c r="AN56" s="6">
        <v>4.75</v>
      </c>
    </row>
    <row r="57" spans="1:40" ht="45" x14ac:dyDescent="0.25">
      <c r="A57" t="s">
        <v>65</v>
      </c>
      <c r="B57">
        <v>2</v>
      </c>
      <c r="C57" t="s">
        <v>65</v>
      </c>
      <c r="D57">
        <v>0</v>
      </c>
      <c r="E57">
        <v>1</v>
      </c>
      <c r="F57">
        <v>8</v>
      </c>
      <c r="G57">
        <v>0</v>
      </c>
      <c r="H57">
        <v>0</v>
      </c>
      <c r="I57">
        <v>2</v>
      </c>
      <c r="J57">
        <v>0</v>
      </c>
      <c r="K57">
        <v>0</v>
      </c>
      <c r="L57" s="94" t="s">
        <v>72</v>
      </c>
      <c r="M57" s="95" t="s">
        <v>6</v>
      </c>
      <c r="N57" s="96" t="s">
        <v>6</v>
      </c>
      <c r="O57" s="97" t="s">
        <v>203</v>
      </c>
      <c r="P57" s="98" t="s">
        <v>68</v>
      </c>
      <c r="Q57" s="99" t="s">
        <v>204</v>
      </c>
      <c r="R57" s="100" t="s">
        <v>205</v>
      </c>
      <c r="S57" s="101" t="s">
        <v>85</v>
      </c>
      <c r="T57" s="1">
        <v>36</v>
      </c>
      <c r="U57" s="129">
        <v>46.88</v>
      </c>
      <c r="V57" s="103" t="s">
        <v>8</v>
      </c>
      <c r="W57" s="1">
        <f t="shared" si="10"/>
        <v>59.2</v>
      </c>
      <c r="X57" s="2">
        <f t="shared" si="11"/>
        <v>2131.1999999999998</v>
      </c>
      <c r="Y57" s="104" t="s">
        <v>70</v>
      </c>
      <c r="Z57" t="s">
        <v>70</v>
      </c>
      <c r="AA57" s="105">
        <v>2085.84</v>
      </c>
      <c r="AB57" s="106">
        <v>0</v>
      </c>
      <c r="AC57" s="107" t="s">
        <v>66</v>
      </c>
      <c r="AD57" t="s">
        <v>66</v>
      </c>
      <c r="AE57" s="59" t="s">
        <v>206</v>
      </c>
      <c r="AF57" s="108">
        <v>6105</v>
      </c>
      <c r="AG57" s="3">
        <v>46.88</v>
      </c>
      <c r="AH57" s="4">
        <v>0.26290000000000002</v>
      </c>
      <c r="AJ57" s="109"/>
      <c r="AL57" s="110"/>
      <c r="AM57" s="5">
        <v>2085.84</v>
      </c>
      <c r="AN57" s="6">
        <v>57.94</v>
      </c>
    </row>
    <row r="58" spans="1:40" ht="30" x14ac:dyDescent="0.25">
      <c r="A58" t="s">
        <v>65</v>
      </c>
      <c r="B58">
        <v>2</v>
      </c>
      <c r="C58" t="s">
        <v>65</v>
      </c>
      <c r="D58">
        <v>0</v>
      </c>
      <c r="E58">
        <v>1</v>
      </c>
      <c r="F58">
        <v>8</v>
      </c>
      <c r="G58">
        <v>0</v>
      </c>
      <c r="H58">
        <v>0</v>
      </c>
      <c r="I58">
        <v>3</v>
      </c>
      <c r="J58">
        <v>0</v>
      </c>
      <c r="K58">
        <v>0</v>
      </c>
      <c r="L58" s="94" t="s">
        <v>72</v>
      </c>
      <c r="M58" s="95" t="s">
        <v>6</v>
      </c>
      <c r="N58" s="96" t="s">
        <v>6</v>
      </c>
      <c r="O58" s="97" t="s">
        <v>207</v>
      </c>
      <c r="P58" s="98" t="s">
        <v>68</v>
      </c>
      <c r="Q58" s="99" t="s">
        <v>208</v>
      </c>
      <c r="R58" s="100" t="s">
        <v>209</v>
      </c>
      <c r="S58" s="101" t="s">
        <v>85</v>
      </c>
      <c r="T58" s="1">
        <v>36</v>
      </c>
      <c r="U58" s="129">
        <v>15.36</v>
      </c>
      <c r="V58" s="103" t="s">
        <v>8</v>
      </c>
      <c r="W58" s="1">
        <f t="shared" si="10"/>
        <v>19.399999999999999</v>
      </c>
      <c r="X58" s="2">
        <f t="shared" si="11"/>
        <v>698.4</v>
      </c>
      <c r="Y58" s="104" t="s">
        <v>70</v>
      </c>
      <c r="Z58" t="s">
        <v>70</v>
      </c>
      <c r="AA58" s="105">
        <v>681.48</v>
      </c>
      <c r="AB58" s="106">
        <v>0</v>
      </c>
      <c r="AC58" s="107" t="s">
        <v>66</v>
      </c>
      <c r="AD58" t="s">
        <v>66</v>
      </c>
      <c r="AE58" s="59" t="s">
        <v>210</v>
      </c>
      <c r="AF58" s="108">
        <v>6085</v>
      </c>
      <c r="AG58" s="3">
        <v>15.36</v>
      </c>
      <c r="AH58" s="4">
        <v>0.26290000000000002</v>
      </c>
      <c r="AJ58" s="109"/>
      <c r="AL58" s="110"/>
      <c r="AM58" s="5">
        <v>681.48</v>
      </c>
      <c r="AN58" s="6">
        <v>18.93</v>
      </c>
    </row>
    <row r="59" spans="1:40" ht="30" x14ac:dyDescent="0.25">
      <c r="A59" t="s">
        <v>65</v>
      </c>
      <c r="B59">
        <v>2</v>
      </c>
      <c r="C59" t="s">
        <v>65</v>
      </c>
      <c r="D59">
        <v>0</v>
      </c>
      <c r="E59">
        <v>1</v>
      </c>
      <c r="F59">
        <v>8</v>
      </c>
      <c r="G59">
        <v>0</v>
      </c>
      <c r="H59">
        <v>0</v>
      </c>
      <c r="I59">
        <v>4</v>
      </c>
      <c r="J59">
        <v>0</v>
      </c>
      <c r="K59">
        <v>0</v>
      </c>
      <c r="L59" s="94" t="s">
        <v>72</v>
      </c>
      <c r="M59" s="95" t="s">
        <v>6</v>
      </c>
      <c r="N59" s="96" t="s">
        <v>6</v>
      </c>
      <c r="O59" s="97" t="s">
        <v>211</v>
      </c>
      <c r="P59" s="98" t="s">
        <v>68</v>
      </c>
      <c r="Q59" s="99" t="s">
        <v>212</v>
      </c>
      <c r="R59" s="100" t="s">
        <v>213</v>
      </c>
      <c r="S59" s="101" t="s">
        <v>85</v>
      </c>
      <c r="T59" s="1">
        <v>10</v>
      </c>
      <c r="U59" s="129">
        <v>3.13</v>
      </c>
      <c r="V59" s="103" t="s">
        <v>8</v>
      </c>
      <c r="W59" s="1">
        <f t="shared" si="10"/>
        <v>3.95</v>
      </c>
      <c r="X59" s="2">
        <f t="shared" si="11"/>
        <v>39.5</v>
      </c>
      <c r="Y59" s="104" t="s">
        <v>70</v>
      </c>
      <c r="Z59" t="s">
        <v>70</v>
      </c>
      <c r="AA59" s="105">
        <v>41.3</v>
      </c>
      <c r="AB59" s="106">
        <v>0</v>
      </c>
      <c r="AC59" s="107" t="s">
        <v>66</v>
      </c>
      <c r="AD59" t="s">
        <v>66</v>
      </c>
      <c r="AE59" s="59" t="s">
        <v>214</v>
      </c>
      <c r="AF59" s="108">
        <v>6944</v>
      </c>
      <c r="AG59" s="3">
        <v>3.13</v>
      </c>
      <c r="AH59" s="4">
        <v>0.26290000000000002</v>
      </c>
      <c r="AJ59" s="109"/>
      <c r="AL59" s="110"/>
      <c r="AM59" s="5">
        <v>41.3</v>
      </c>
      <c r="AN59" s="6">
        <v>4.13</v>
      </c>
    </row>
    <row r="60" spans="1:40" ht="30" x14ac:dyDescent="0.25">
      <c r="A60" t="s">
        <v>65</v>
      </c>
      <c r="B60">
        <v>2</v>
      </c>
      <c r="C60" t="s">
        <v>65</v>
      </c>
      <c r="D60">
        <v>0</v>
      </c>
      <c r="E60">
        <v>1</v>
      </c>
      <c r="F60">
        <v>8</v>
      </c>
      <c r="G60">
        <v>0</v>
      </c>
      <c r="H60">
        <v>0</v>
      </c>
      <c r="I60">
        <v>5</v>
      </c>
      <c r="J60">
        <v>0</v>
      </c>
      <c r="K60">
        <v>0</v>
      </c>
      <c r="L60" s="94" t="s">
        <v>72</v>
      </c>
      <c r="M60" s="95" t="s">
        <v>6</v>
      </c>
      <c r="N60" s="96" t="s">
        <v>6</v>
      </c>
      <c r="O60" s="97" t="s">
        <v>215</v>
      </c>
      <c r="P60" s="98" t="s">
        <v>102</v>
      </c>
      <c r="Q60" s="99" t="s">
        <v>216</v>
      </c>
      <c r="R60" s="100" t="s">
        <v>217</v>
      </c>
      <c r="S60" s="101" t="s">
        <v>85</v>
      </c>
      <c r="T60" s="1">
        <v>10</v>
      </c>
      <c r="U60" s="129">
        <v>226.82</v>
      </c>
      <c r="V60" s="103" t="s">
        <v>8</v>
      </c>
      <c r="W60" s="1">
        <f t="shared" si="10"/>
        <v>286.45</v>
      </c>
      <c r="X60" s="2">
        <f t="shared" si="11"/>
        <v>2864.5</v>
      </c>
      <c r="Y60" s="104" t="s">
        <v>70</v>
      </c>
      <c r="Z60" t="s">
        <v>70</v>
      </c>
      <c r="AA60" s="105">
        <v>2864.5</v>
      </c>
      <c r="AB60" s="106">
        <v>0</v>
      </c>
      <c r="AC60" s="107" t="s">
        <v>66</v>
      </c>
      <c r="AD60" t="s">
        <v>66</v>
      </c>
      <c r="AE60" s="59" t="s">
        <v>218</v>
      </c>
      <c r="AF60" s="108">
        <v>23</v>
      </c>
      <c r="AG60" s="3">
        <v>226.82</v>
      </c>
      <c r="AH60" s="4">
        <v>0.26290000000000002</v>
      </c>
      <c r="AJ60" s="109"/>
      <c r="AL60" s="110"/>
      <c r="AM60" s="5">
        <v>2864.5</v>
      </c>
      <c r="AN60" s="6">
        <v>286.45</v>
      </c>
    </row>
    <row r="61" spans="1:40" ht="30" x14ac:dyDescent="0.25">
      <c r="A61" t="s">
        <v>65</v>
      </c>
      <c r="B61">
        <v>2</v>
      </c>
      <c r="C61" t="s">
        <v>65</v>
      </c>
      <c r="D61">
        <v>0</v>
      </c>
      <c r="E61">
        <v>1</v>
      </c>
      <c r="F61">
        <v>8</v>
      </c>
      <c r="G61">
        <v>0</v>
      </c>
      <c r="H61">
        <v>0</v>
      </c>
      <c r="I61">
        <v>6</v>
      </c>
      <c r="J61">
        <v>0</v>
      </c>
      <c r="K61">
        <v>0</v>
      </c>
      <c r="L61" s="94" t="s">
        <v>72</v>
      </c>
      <c r="M61" s="95" t="s">
        <v>6</v>
      </c>
      <c r="N61" s="96" t="s">
        <v>6</v>
      </c>
      <c r="O61" s="97" t="s">
        <v>219</v>
      </c>
      <c r="P61" s="98" t="s">
        <v>68</v>
      </c>
      <c r="Q61" s="99" t="s">
        <v>220</v>
      </c>
      <c r="R61" s="100" t="s">
        <v>221</v>
      </c>
      <c r="S61" s="101" t="s">
        <v>85</v>
      </c>
      <c r="T61" s="1">
        <v>360</v>
      </c>
      <c r="U61" s="129">
        <v>22.48</v>
      </c>
      <c r="V61" s="103" t="s">
        <v>8</v>
      </c>
      <c r="W61" s="1">
        <f t="shared" si="10"/>
        <v>28.39</v>
      </c>
      <c r="X61" s="2">
        <f t="shared" si="11"/>
        <v>10220.4</v>
      </c>
      <c r="Y61" s="104" t="s">
        <v>70</v>
      </c>
      <c r="Z61" t="s">
        <v>70</v>
      </c>
      <c r="AA61" s="105">
        <v>9810</v>
      </c>
      <c r="AB61" s="106">
        <v>0</v>
      </c>
      <c r="AC61" s="107" t="s">
        <v>66</v>
      </c>
      <c r="AD61" t="s">
        <v>66</v>
      </c>
      <c r="AE61" s="59" t="s">
        <v>222</v>
      </c>
      <c r="AF61" s="108">
        <v>6126</v>
      </c>
      <c r="AG61" s="3">
        <v>22.48</v>
      </c>
      <c r="AH61" s="4">
        <v>0.26290000000000002</v>
      </c>
      <c r="AJ61" s="109"/>
      <c r="AL61" s="110"/>
      <c r="AM61" s="5">
        <v>9810</v>
      </c>
      <c r="AN61" s="6">
        <v>27.25</v>
      </c>
    </row>
    <row r="62" spans="1:40" x14ac:dyDescent="0.25">
      <c r="A62">
        <v>2</v>
      </c>
      <c r="B62">
        <v>2</v>
      </c>
      <c r="C62">
        <v>2</v>
      </c>
      <c r="D62">
        <v>17</v>
      </c>
      <c r="E62">
        <v>1</v>
      </c>
      <c r="F62">
        <v>9</v>
      </c>
      <c r="G62">
        <v>0</v>
      </c>
      <c r="H62">
        <v>0</v>
      </c>
      <c r="I62">
        <v>0</v>
      </c>
      <c r="J62">
        <v>168</v>
      </c>
      <c r="K62">
        <v>17</v>
      </c>
      <c r="L62" s="94" t="s">
        <v>72</v>
      </c>
      <c r="M62" s="95" t="s">
        <v>3</v>
      </c>
      <c r="N62" s="96" t="s">
        <v>3</v>
      </c>
      <c r="O62" s="97" t="s">
        <v>223</v>
      </c>
      <c r="P62" s="98" t="s">
        <v>68</v>
      </c>
      <c r="Q62" s="99"/>
      <c r="R62" s="100" t="s">
        <v>224</v>
      </c>
      <c r="S62" s="101" t="s">
        <v>67</v>
      </c>
      <c r="T62" s="1">
        <v>0</v>
      </c>
      <c r="U62" s="129">
        <v>0</v>
      </c>
      <c r="V62" s="103" t="s">
        <v>8</v>
      </c>
      <c r="W62" s="1">
        <v>0</v>
      </c>
      <c r="X62" s="2">
        <f>SUM(X63:X78)</f>
        <v>88703.8</v>
      </c>
      <c r="Y62" s="104" t="s">
        <v>70</v>
      </c>
      <c r="Z62" t="s">
        <v>66</v>
      </c>
      <c r="AA62" s="105">
        <v>86409.109999999986</v>
      </c>
      <c r="AB62" s="106">
        <v>0</v>
      </c>
      <c r="AC62" s="107" t="s">
        <v>66</v>
      </c>
      <c r="AD62">
        <v>10</v>
      </c>
      <c r="AE62" s="59" t="b">
        <v>0</v>
      </c>
      <c r="AF62" s="108" t="s">
        <v>69</v>
      </c>
      <c r="AG62" s="3">
        <v>0</v>
      </c>
      <c r="AH62" s="4">
        <v>0.26290000000000002</v>
      </c>
      <c r="AJ62" s="109"/>
      <c r="AL62" s="110"/>
      <c r="AM62" s="5">
        <v>86409.11</v>
      </c>
      <c r="AN62" s="6">
        <v>0</v>
      </c>
    </row>
    <row r="63" spans="1:40" ht="60" x14ac:dyDescent="0.25">
      <c r="A63" t="s">
        <v>65</v>
      </c>
      <c r="B63">
        <v>2</v>
      </c>
      <c r="C63" t="s">
        <v>65</v>
      </c>
      <c r="D63">
        <v>0</v>
      </c>
      <c r="E63">
        <v>1</v>
      </c>
      <c r="F63">
        <v>9</v>
      </c>
      <c r="G63">
        <v>0</v>
      </c>
      <c r="H63">
        <v>0</v>
      </c>
      <c r="I63">
        <v>1</v>
      </c>
      <c r="J63">
        <v>0</v>
      </c>
      <c r="K63">
        <v>0</v>
      </c>
      <c r="L63" s="94" t="s">
        <v>72</v>
      </c>
      <c r="M63" s="95" t="s">
        <v>6</v>
      </c>
      <c r="N63" s="96" t="s">
        <v>6</v>
      </c>
      <c r="O63" s="97" t="s">
        <v>225</v>
      </c>
      <c r="P63" s="98" t="s">
        <v>68</v>
      </c>
      <c r="Q63" s="99" t="s">
        <v>226</v>
      </c>
      <c r="R63" s="100" t="s">
        <v>227</v>
      </c>
      <c r="S63" s="101" t="s">
        <v>228</v>
      </c>
      <c r="T63" s="1">
        <v>3</v>
      </c>
      <c r="U63" s="129">
        <v>826.35</v>
      </c>
      <c r="V63" s="103" t="s">
        <v>8</v>
      </c>
      <c r="W63" s="1">
        <f t="shared" ref="W63:W78" si="12">ROUND(U63*(1+$S$8),2)</f>
        <v>1043.5999999999999</v>
      </c>
      <c r="X63" s="2">
        <f t="shared" ref="X63:X78" si="13">ROUND(W63*T63,2)</f>
        <v>3130.8</v>
      </c>
      <c r="Y63" s="104" t="s">
        <v>70</v>
      </c>
      <c r="Z63" t="s">
        <v>70</v>
      </c>
      <c r="AA63" s="105">
        <v>2967.21</v>
      </c>
      <c r="AB63" s="106">
        <v>0</v>
      </c>
      <c r="AC63" s="107" t="s">
        <v>66</v>
      </c>
      <c r="AD63" t="s">
        <v>66</v>
      </c>
      <c r="AE63" s="59" t="s">
        <v>229</v>
      </c>
      <c r="AF63" s="108">
        <v>2020</v>
      </c>
      <c r="AG63" s="3">
        <v>826.35</v>
      </c>
      <c r="AH63" s="4">
        <v>0.26290000000000002</v>
      </c>
      <c r="AJ63" s="109"/>
      <c r="AL63" s="110"/>
      <c r="AM63" s="5">
        <v>2967.21</v>
      </c>
      <c r="AN63" s="6">
        <v>989.07</v>
      </c>
    </row>
    <row r="64" spans="1:40" ht="60" x14ac:dyDescent="0.25">
      <c r="A64" t="s">
        <v>65</v>
      </c>
      <c r="B64">
        <v>2</v>
      </c>
      <c r="C64" t="s">
        <v>65</v>
      </c>
      <c r="D64">
        <v>0</v>
      </c>
      <c r="E64">
        <v>1</v>
      </c>
      <c r="F64">
        <v>9</v>
      </c>
      <c r="G64">
        <v>0</v>
      </c>
      <c r="H64">
        <v>0</v>
      </c>
      <c r="I64">
        <v>2</v>
      </c>
      <c r="J64">
        <v>0</v>
      </c>
      <c r="K64">
        <v>0</v>
      </c>
      <c r="L64" s="94" t="s">
        <v>72</v>
      </c>
      <c r="M64" s="95" t="s">
        <v>6</v>
      </c>
      <c r="N64" s="96" t="s">
        <v>6</v>
      </c>
      <c r="O64" s="97" t="s">
        <v>230</v>
      </c>
      <c r="P64" s="98" t="s">
        <v>68</v>
      </c>
      <c r="Q64" s="99" t="s">
        <v>231</v>
      </c>
      <c r="R64" s="100" t="s">
        <v>232</v>
      </c>
      <c r="S64" s="101" t="s">
        <v>228</v>
      </c>
      <c r="T64" s="1">
        <v>5</v>
      </c>
      <c r="U64" s="129">
        <v>852.55</v>
      </c>
      <c r="V64" s="103" t="s">
        <v>8</v>
      </c>
      <c r="W64" s="1">
        <f t="shared" si="12"/>
        <v>1076.69</v>
      </c>
      <c r="X64" s="2">
        <f t="shared" si="13"/>
        <v>5383.45</v>
      </c>
      <c r="Y64" s="104" t="s">
        <v>70</v>
      </c>
      <c r="Z64" t="s">
        <v>70</v>
      </c>
      <c r="AA64" s="105">
        <v>5101.6000000000004</v>
      </c>
      <c r="AB64" s="106">
        <v>0</v>
      </c>
      <c r="AC64" s="107" t="s">
        <v>66</v>
      </c>
      <c r="AD64" t="s">
        <v>66</v>
      </c>
      <c r="AE64" s="59" t="s">
        <v>233</v>
      </c>
      <c r="AF64" s="108">
        <v>2021</v>
      </c>
      <c r="AG64" s="3">
        <v>852.55</v>
      </c>
      <c r="AH64" s="4">
        <v>0.26290000000000002</v>
      </c>
      <c r="AJ64" s="109"/>
      <c r="AL64" s="110"/>
      <c r="AM64" s="5">
        <v>5101.6000000000004</v>
      </c>
      <c r="AN64" s="6">
        <v>1020.32</v>
      </c>
    </row>
    <row r="65" spans="1:40" ht="45" x14ac:dyDescent="0.25">
      <c r="A65" t="s">
        <v>65</v>
      </c>
      <c r="B65">
        <v>2</v>
      </c>
      <c r="C65" t="s">
        <v>65</v>
      </c>
      <c r="D65">
        <v>0</v>
      </c>
      <c r="E65">
        <v>1</v>
      </c>
      <c r="F65">
        <v>9</v>
      </c>
      <c r="G65">
        <v>0</v>
      </c>
      <c r="H65">
        <v>0</v>
      </c>
      <c r="I65">
        <v>3</v>
      </c>
      <c r="J65">
        <v>0</v>
      </c>
      <c r="K65">
        <v>0</v>
      </c>
      <c r="L65" s="94" t="s">
        <v>72</v>
      </c>
      <c r="M65" s="95" t="s">
        <v>6</v>
      </c>
      <c r="N65" s="96" t="s">
        <v>6</v>
      </c>
      <c r="O65" s="97" t="s">
        <v>234</v>
      </c>
      <c r="P65" s="98" t="s">
        <v>68</v>
      </c>
      <c r="Q65" s="99">
        <v>90830</v>
      </c>
      <c r="R65" s="100" t="s">
        <v>235</v>
      </c>
      <c r="S65" s="101" t="s">
        <v>228</v>
      </c>
      <c r="T65" s="1">
        <v>8</v>
      </c>
      <c r="U65" s="129">
        <v>176.04</v>
      </c>
      <c r="V65" s="103" t="s">
        <v>8</v>
      </c>
      <c r="W65" s="1">
        <f t="shared" si="12"/>
        <v>222.32</v>
      </c>
      <c r="X65" s="2">
        <f t="shared" si="13"/>
        <v>1778.56</v>
      </c>
      <c r="Y65" s="104" t="s">
        <v>70</v>
      </c>
      <c r="Z65" t="s">
        <v>70</v>
      </c>
      <c r="AA65" s="105">
        <v>1800.16</v>
      </c>
      <c r="AB65" s="106">
        <v>0</v>
      </c>
      <c r="AC65" s="107" t="s">
        <v>66</v>
      </c>
      <c r="AD65" t="s">
        <v>66</v>
      </c>
      <c r="AE65" s="59" t="s">
        <v>236</v>
      </c>
      <c r="AF65" s="108">
        <v>2038</v>
      </c>
      <c r="AG65" s="3">
        <v>176.04</v>
      </c>
      <c r="AH65" s="4">
        <v>0.26290000000000002</v>
      </c>
      <c r="AJ65" s="109"/>
      <c r="AL65" s="110"/>
      <c r="AM65" s="5">
        <v>1800.16</v>
      </c>
      <c r="AN65" s="6">
        <v>225.02</v>
      </c>
    </row>
    <row r="66" spans="1:40" ht="45" x14ac:dyDescent="0.25">
      <c r="A66" t="s">
        <v>65</v>
      </c>
      <c r="B66">
        <v>2</v>
      </c>
      <c r="C66" t="s">
        <v>65</v>
      </c>
      <c r="D66">
        <v>0</v>
      </c>
      <c r="E66">
        <v>1</v>
      </c>
      <c r="F66">
        <v>9</v>
      </c>
      <c r="G66">
        <v>0</v>
      </c>
      <c r="H66">
        <v>0</v>
      </c>
      <c r="I66">
        <v>4</v>
      </c>
      <c r="J66">
        <v>0</v>
      </c>
      <c r="K66">
        <v>0</v>
      </c>
      <c r="L66" s="94" t="s">
        <v>72</v>
      </c>
      <c r="M66" s="95" t="s">
        <v>6</v>
      </c>
      <c r="N66" s="96" t="s">
        <v>6</v>
      </c>
      <c r="O66" s="97" t="s">
        <v>237</v>
      </c>
      <c r="P66" s="98" t="s">
        <v>68</v>
      </c>
      <c r="Q66" s="99" t="s">
        <v>238</v>
      </c>
      <c r="R66" s="100" t="s">
        <v>239</v>
      </c>
      <c r="S66" s="101" t="s">
        <v>85</v>
      </c>
      <c r="T66" s="1">
        <v>4.41</v>
      </c>
      <c r="U66" s="129">
        <v>1258.2</v>
      </c>
      <c r="V66" s="103" t="s">
        <v>8</v>
      </c>
      <c r="W66" s="1">
        <f t="shared" si="12"/>
        <v>1588.98</v>
      </c>
      <c r="X66" s="2">
        <f t="shared" si="13"/>
        <v>7007.4</v>
      </c>
      <c r="Y66" s="104" t="s">
        <v>70</v>
      </c>
      <c r="Z66" t="s">
        <v>70</v>
      </c>
      <c r="AA66" s="105">
        <v>6270.01</v>
      </c>
      <c r="AB66" s="106">
        <v>0</v>
      </c>
      <c r="AC66" s="107" t="s">
        <v>66</v>
      </c>
      <c r="AD66" t="s">
        <v>66</v>
      </c>
      <c r="AE66" s="59" t="s">
        <v>240</v>
      </c>
      <c r="AF66" s="108">
        <v>2147</v>
      </c>
      <c r="AG66" s="3">
        <v>1258.2</v>
      </c>
      <c r="AH66" s="4">
        <v>0.26290000000000002</v>
      </c>
      <c r="AJ66" s="109"/>
      <c r="AL66" s="110"/>
      <c r="AM66" s="5">
        <v>6270.01</v>
      </c>
      <c r="AN66" s="6">
        <v>1421.77</v>
      </c>
    </row>
    <row r="67" spans="1:40" ht="45" x14ac:dyDescent="0.25">
      <c r="A67" t="s">
        <v>65</v>
      </c>
      <c r="B67">
        <v>2</v>
      </c>
      <c r="C67" t="s">
        <v>65</v>
      </c>
      <c r="D67">
        <v>0</v>
      </c>
      <c r="E67">
        <v>1</v>
      </c>
      <c r="F67">
        <v>9</v>
      </c>
      <c r="G67">
        <v>0</v>
      </c>
      <c r="H67">
        <v>0</v>
      </c>
      <c r="I67">
        <v>5</v>
      </c>
      <c r="J67">
        <v>0</v>
      </c>
      <c r="K67">
        <v>0</v>
      </c>
      <c r="L67" s="94" t="s">
        <v>72</v>
      </c>
      <c r="M67" s="95" t="s">
        <v>6</v>
      </c>
      <c r="N67" s="96" t="s">
        <v>6</v>
      </c>
      <c r="O67" s="97" t="s">
        <v>241</v>
      </c>
      <c r="P67" s="98" t="s">
        <v>68</v>
      </c>
      <c r="Q67" s="99" t="s">
        <v>242</v>
      </c>
      <c r="R67" s="100" t="s">
        <v>243</v>
      </c>
      <c r="S67" s="101" t="s">
        <v>228</v>
      </c>
      <c r="T67" s="1">
        <v>4</v>
      </c>
      <c r="U67" s="129">
        <v>153.66999999999999</v>
      </c>
      <c r="V67" s="103" t="s">
        <v>8</v>
      </c>
      <c r="W67" s="1">
        <f t="shared" si="12"/>
        <v>194.07</v>
      </c>
      <c r="X67" s="2">
        <f t="shared" si="13"/>
        <v>776.28</v>
      </c>
      <c r="Y67" s="104" t="s">
        <v>70</v>
      </c>
      <c r="Z67" t="s">
        <v>70</v>
      </c>
      <c r="AA67" s="105">
        <v>787.96</v>
      </c>
      <c r="AB67" s="106">
        <v>0</v>
      </c>
      <c r="AC67" s="107" t="s">
        <v>66</v>
      </c>
      <c r="AD67" t="s">
        <v>66</v>
      </c>
      <c r="AE67" s="59" t="s">
        <v>244</v>
      </c>
      <c r="AF67" s="108">
        <v>2039</v>
      </c>
      <c r="AG67" s="3">
        <v>153.66999999999999</v>
      </c>
      <c r="AH67" s="4">
        <v>0.26290000000000002</v>
      </c>
      <c r="AJ67" s="109"/>
      <c r="AL67" s="110"/>
      <c r="AM67" s="5">
        <v>787.96</v>
      </c>
      <c r="AN67" s="6">
        <v>196.99</v>
      </c>
    </row>
    <row r="68" spans="1:40" ht="45" x14ac:dyDescent="0.25">
      <c r="A68" t="s">
        <v>65</v>
      </c>
      <c r="B68">
        <v>2</v>
      </c>
      <c r="C68" t="s">
        <v>65</v>
      </c>
      <c r="D68">
        <v>0</v>
      </c>
      <c r="E68">
        <v>1</v>
      </c>
      <c r="F68">
        <v>9</v>
      </c>
      <c r="G68">
        <v>0</v>
      </c>
      <c r="H68">
        <v>0</v>
      </c>
      <c r="I68">
        <v>6</v>
      </c>
      <c r="J68">
        <v>0</v>
      </c>
      <c r="K68">
        <v>0</v>
      </c>
      <c r="L68" s="94" t="s">
        <v>72</v>
      </c>
      <c r="M68" s="95" t="s">
        <v>6</v>
      </c>
      <c r="N68" s="96" t="s">
        <v>6</v>
      </c>
      <c r="O68" s="97" t="s">
        <v>245</v>
      </c>
      <c r="P68" s="98" t="s">
        <v>68</v>
      </c>
      <c r="Q68" s="99" t="s">
        <v>246</v>
      </c>
      <c r="R68" s="100" t="s">
        <v>247</v>
      </c>
      <c r="S68" s="101" t="s">
        <v>228</v>
      </c>
      <c r="T68" s="1">
        <v>1</v>
      </c>
      <c r="U68" s="129">
        <v>4018.95</v>
      </c>
      <c r="V68" s="103" t="s">
        <v>8</v>
      </c>
      <c r="W68" s="1">
        <f t="shared" si="12"/>
        <v>5075.53</v>
      </c>
      <c r="X68" s="2">
        <f t="shared" si="13"/>
        <v>5075.53</v>
      </c>
      <c r="Y68" s="104" t="s">
        <v>70</v>
      </c>
      <c r="Z68" t="s">
        <v>70</v>
      </c>
      <c r="AA68" s="105">
        <v>5155.46</v>
      </c>
      <c r="AB68" s="106">
        <v>0</v>
      </c>
      <c r="AC68" s="107" t="s">
        <v>66</v>
      </c>
      <c r="AD68" t="s">
        <v>66</v>
      </c>
      <c r="AE68" s="59" t="s">
        <v>248</v>
      </c>
      <c r="AF68" s="108">
        <v>2193</v>
      </c>
      <c r="AG68" s="3">
        <v>4018.95</v>
      </c>
      <c r="AH68" s="4">
        <v>0.26290000000000002</v>
      </c>
      <c r="AJ68" s="109"/>
      <c r="AL68" s="110"/>
      <c r="AM68" s="5">
        <v>5155.46</v>
      </c>
      <c r="AN68" s="6">
        <v>5155.46</v>
      </c>
    </row>
    <row r="69" spans="1:40" ht="45" x14ac:dyDescent="0.25">
      <c r="A69" t="s">
        <v>65</v>
      </c>
      <c r="B69">
        <v>2</v>
      </c>
      <c r="C69" t="s">
        <v>65</v>
      </c>
      <c r="D69">
        <v>0</v>
      </c>
      <c r="E69">
        <v>1</v>
      </c>
      <c r="F69">
        <v>9</v>
      </c>
      <c r="G69">
        <v>0</v>
      </c>
      <c r="H69">
        <v>0</v>
      </c>
      <c r="I69">
        <v>7</v>
      </c>
      <c r="J69">
        <v>0</v>
      </c>
      <c r="K69">
        <v>0</v>
      </c>
      <c r="L69" s="94" t="s">
        <v>72</v>
      </c>
      <c r="M69" s="95" t="s">
        <v>6</v>
      </c>
      <c r="N69" s="96" t="s">
        <v>6</v>
      </c>
      <c r="O69" s="97" t="s">
        <v>249</v>
      </c>
      <c r="P69" s="98" t="s">
        <v>102</v>
      </c>
      <c r="Q69" s="99" t="s">
        <v>250</v>
      </c>
      <c r="R69" s="100" t="s">
        <v>251</v>
      </c>
      <c r="S69" s="101" t="s">
        <v>228</v>
      </c>
      <c r="T69" s="1">
        <v>1</v>
      </c>
      <c r="U69" s="129">
        <v>5214.17</v>
      </c>
      <c r="V69" s="103" t="s">
        <v>8</v>
      </c>
      <c r="W69" s="1">
        <f t="shared" si="12"/>
        <v>6584.98</v>
      </c>
      <c r="X69" s="2">
        <f t="shared" si="13"/>
        <v>6584.98</v>
      </c>
      <c r="Y69" s="104" t="s">
        <v>70</v>
      </c>
      <c r="Z69" t="s">
        <v>70</v>
      </c>
      <c r="AA69" s="105">
        <v>6584.98</v>
      </c>
      <c r="AB69" s="106">
        <v>0</v>
      </c>
      <c r="AC69" s="107" t="s">
        <v>66</v>
      </c>
      <c r="AD69" t="s">
        <v>66</v>
      </c>
      <c r="AE69" s="59" t="s">
        <v>252</v>
      </c>
      <c r="AF69" s="108">
        <v>18</v>
      </c>
      <c r="AG69" s="3">
        <v>5214.17</v>
      </c>
      <c r="AH69" s="4">
        <v>0.26290000000000002</v>
      </c>
      <c r="AJ69" s="109"/>
      <c r="AL69" s="110"/>
      <c r="AM69" s="5">
        <v>6584.98</v>
      </c>
      <c r="AN69" s="6">
        <v>6584.98</v>
      </c>
    </row>
    <row r="70" spans="1:40" ht="30" x14ac:dyDescent="0.25">
      <c r="A70" t="s">
        <v>65</v>
      </c>
      <c r="B70">
        <v>2</v>
      </c>
      <c r="C70" t="s">
        <v>65</v>
      </c>
      <c r="D70">
        <v>0</v>
      </c>
      <c r="E70">
        <v>1</v>
      </c>
      <c r="F70">
        <v>9</v>
      </c>
      <c r="G70">
        <v>0</v>
      </c>
      <c r="H70">
        <v>0</v>
      </c>
      <c r="I70">
        <v>8</v>
      </c>
      <c r="J70">
        <v>0</v>
      </c>
      <c r="K70">
        <v>0</v>
      </c>
      <c r="L70" s="94" t="s">
        <v>72</v>
      </c>
      <c r="M70" s="95" t="s">
        <v>6</v>
      </c>
      <c r="N70" s="96" t="s">
        <v>6</v>
      </c>
      <c r="O70" s="97" t="s">
        <v>253</v>
      </c>
      <c r="P70" s="98" t="s">
        <v>102</v>
      </c>
      <c r="Q70" s="99" t="s">
        <v>254</v>
      </c>
      <c r="R70" s="100" t="s">
        <v>255</v>
      </c>
      <c r="S70" s="101" t="s">
        <v>85</v>
      </c>
      <c r="T70" s="1">
        <v>4.4000000000000004</v>
      </c>
      <c r="U70" s="129">
        <v>493</v>
      </c>
      <c r="V70" s="103" t="s">
        <v>8</v>
      </c>
      <c r="W70" s="1">
        <f t="shared" si="12"/>
        <v>622.61</v>
      </c>
      <c r="X70" s="2">
        <f t="shared" si="13"/>
        <v>2739.48</v>
      </c>
      <c r="Y70" s="104" t="s">
        <v>70</v>
      </c>
      <c r="Z70" t="s">
        <v>70</v>
      </c>
      <c r="AA70" s="105">
        <v>2739.48</v>
      </c>
      <c r="AB70" s="106">
        <v>0</v>
      </c>
      <c r="AC70" s="107" t="s">
        <v>66</v>
      </c>
      <c r="AD70" t="s">
        <v>66</v>
      </c>
      <c r="AE70" s="59" t="s">
        <v>256</v>
      </c>
      <c r="AF70" s="108">
        <v>24</v>
      </c>
      <c r="AG70" s="3">
        <v>493</v>
      </c>
      <c r="AH70" s="4">
        <v>0.26290000000000002</v>
      </c>
      <c r="AJ70" s="109"/>
      <c r="AL70" s="110"/>
      <c r="AM70" s="5">
        <v>2739.48</v>
      </c>
      <c r="AN70" s="6">
        <v>622.61</v>
      </c>
    </row>
    <row r="71" spans="1:40" ht="30" x14ac:dyDescent="0.25">
      <c r="A71" t="s">
        <v>65</v>
      </c>
      <c r="B71">
        <v>2</v>
      </c>
      <c r="C71" t="s">
        <v>65</v>
      </c>
      <c r="D71">
        <v>0</v>
      </c>
      <c r="E71">
        <v>1</v>
      </c>
      <c r="F71">
        <v>9</v>
      </c>
      <c r="G71">
        <v>0</v>
      </c>
      <c r="H71">
        <v>0</v>
      </c>
      <c r="I71">
        <v>9</v>
      </c>
      <c r="J71">
        <v>0</v>
      </c>
      <c r="K71">
        <v>0</v>
      </c>
      <c r="L71" s="94" t="s">
        <v>72</v>
      </c>
      <c r="M71" s="95" t="s">
        <v>6</v>
      </c>
      <c r="N71" s="96" t="s">
        <v>6</v>
      </c>
      <c r="O71" s="97" t="s">
        <v>257</v>
      </c>
      <c r="P71" s="98" t="s">
        <v>68</v>
      </c>
      <c r="Q71" s="99" t="s">
        <v>258</v>
      </c>
      <c r="R71" s="100" t="s">
        <v>259</v>
      </c>
      <c r="S71" s="101" t="s">
        <v>85</v>
      </c>
      <c r="T71" s="1">
        <v>4.2</v>
      </c>
      <c r="U71" s="129">
        <v>448.73</v>
      </c>
      <c r="V71" s="103" t="s">
        <v>8</v>
      </c>
      <c r="W71" s="1">
        <f t="shared" si="12"/>
        <v>566.70000000000005</v>
      </c>
      <c r="X71" s="2">
        <f t="shared" si="13"/>
        <v>2380.14</v>
      </c>
      <c r="Y71" s="104" t="s">
        <v>70</v>
      </c>
      <c r="Z71" t="s">
        <v>70</v>
      </c>
      <c r="AA71" s="105">
        <v>2355.5300000000002</v>
      </c>
      <c r="AB71" s="106">
        <v>0</v>
      </c>
      <c r="AC71" s="107" t="s">
        <v>66</v>
      </c>
      <c r="AD71" t="s">
        <v>66</v>
      </c>
      <c r="AE71" s="59" t="s">
        <v>260</v>
      </c>
      <c r="AF71" s="108">
        <v>2188</v>
      </c>
      <c r="AG71" s="3">
        <v>448.73</v>
      </c>
      <c r="AH71" s="4">
        <v>0.26290000000000002</v>
      </c>
      <c r="AJ71" s="109"/>
      <c r="AL71" s="110"/>
      <c r="AM71" s="5">
        <v>2355.5300000000002</v>
      </c>
      <c r="AN71" s="6">
        <v>560.84</v>
      </c>
    </row>
    <row r="72" spans="1:40" ht="30" x14ac:dyDescent="0.25">
      <c r="A72" t="s">
        <v>65</v>
      </c>
      <c r="B72">
        <v>2</v>
      </c>
      <c r="C72" t="s">
        <v>65</v>
      </c>
      <c r="D72">
        <v>0</v>
      </c>
      <c r="E72">
        <v>1</v>
      </c>
      <c r="F72">
        <v>9</v>
      </c>
      <c r="G72">
        <v>0</v>
      </c>
      <c r="H72">
        <v>0</v>
      </c>
      <c r="I72">
        <v>10</v>
      </c>
      <c r="J72">
        <v>0</v>
      </c>
      <c r="K72">
        <v>0</v>
      </c>
      <c r="L72" s="94" t="s">
        <v>72</v>
      </c>
      <c r="M72" s="95" t="s">
        <v>6</v>
      </c>
      <c r="N72" s="96" t="s">
        <v>6</v>
      </c>
      <c r="O72" s="97" t="s">
        <v>261</v>
      </c>
      <c r="P72" s="98" t="s">
        <v>102</v>
      </c>
      <c r="Q72" s="99" t="s">
        <v>262</v>
      </c>
      <c r="R72" s="100" t="s">
        <v>263</v>
      </c>
      <c r="S72" s="101" t="s">
        <v>85</v>
      </c>
      <c r="T72" s="1">
        <v>4.3600000000000003</v>
      </c>
      <c r="U72" s="129">
        <v>621.08000000000004</v>
      </c>
      <c r="V72" s="103" t="s">
        <v>8</v>
      </c>
      <c r="W72" s="1">
        <f t="shared" si="12"/>
        <v>784.36</v>
      </c>
      <c r="X72" s="2">
        <f t="shared" si="13"/>
        <v>3419.81</v>
      </c>
      <c r="Y72" s="104" t="s">
        <v>70</v>
      </c>
      <c r="Z72" t="s">
        <v>70</v>
      </c>
      <c r="AA72" s="105">
        <v>3419.81</v>
      </c>
      <c r="AB72" s="106">
        <v>0</v>
      </c>
      <c r="AC72" s="107" t="s">
        <v>66</v>
      </c>
      <c r="AD72" t="s">
        <v>66</v>
      </c>
      <c r="AE72" s="59" t="s">
        <v>264</v>
      </c>
      <c r="AF72" s="108">
        <v>17</v>
      </c>
      <c r="AG72" s="3">
        <v>621.08000000000004</v>
      </c>
      <c r="AH72" s="4">
        <v>0.26290000000000002</v>
      </c>
      <c r="AJ72" s="109"/>
      <c r="AL72" s="110"/>
      <c r="AM72" s="5">
        <v>3419.81</v>
      </c>
      <c r="AN72" s="6">
        <v>784.36</v>
      </c>
    </row>
    <row r="73" spans="1:40" ht="30" x14ac:dyDescent="0.25">
      <c r="A73" t="s">
        <v>65</v>
      </c>
      <c r="B73">
        <v>2</v>
      </c>
      <c r="C73" t="s">
        <v>65</v>
      </c>
      <c r="D73">
        <v>0</v>
      </c>
      <c r="E73">
        <v>1</v>
      </c>
      <c r="F73">
        <v>9</v>
      </c>
      <c r="G73">
        <v>0</v>
      </c>
      <c r="H73">
        <v>0</v>
      </c>
      <c r="I73">
        <v>11</v>
      </c>
      <c r="J73">
        <v>0</v>
      </c>
      <c r="K73">
        <v>0</v>
      </c>
      <c r="L73" s="94" t="s">
        <v>72</v>
      </c>
      <c r="M73" s="95" t="s">
        <v>6</v>
      </c>
      <c r="N73" s="96" t="s">
        <v>6</v>
      </c>
      <c r="O73" s="97" t="s">
        <v>265</v>
      </c>
      <c r="P73" s="98" t="s">
        <v>102</v>
      </c>
      <c r="Q73" s="99" t="s">
        <v>266</v>
      </c>
      <c r="R73" s="100" t="s">
        <v>267</v>
      </c>
      <c r="S73" s="101" t="s">
        <v>85</v>
      </c>
      <c r="T73" s="1">
        <v>35.28</v>
      </c>
      <c r="U73" s="129">
        <v>628.5</v>
      </c>
      <c r="V73" s="103" t="s">
        <v>8</v>
      </c>
      <c r="W73" s="1">
        <f t="shared" si="12"/>
        <v>793.73</v>
      </c>
      <c r="X73" s="2">
        <f t="shared" si="13"/>
        <v>28002.79</v>
      </c>
      <c r="Y73" s="104" t="s">
        <v>70</v>
      </c>
      <c r="Z73" t="s">
        <v>70</v>
      </c>
      <c r="AA73" s="105">
        <v>28002.79</v>
      </c>
      <c r="AB73" s="106">
        <v>0</v>
      </c>
      <c r="AC73" s="107" t="s">
        <v>66</v>
      </c>
      <c r="AD73" t="s">
        <v>66</v>
      </c>
      <c r="AE73" s="59" t="s">
        <v>268</v>
      </c>
      <c r="AF73" s="108">
        <v>16</v>
      </c>
      <c r="AG73" s="3">
        <v>628.5</v>
      </c>
      <c r="AH73" s="4">
        <v>0.26290000000000002</v>
      </c>
      <c r="AJ73" s="109"/>
      <c r="AL73" s="110"/>
      <c r="AM73" s="5">
        <v>28002.79</v>
      </c>
      <c r="AN73" s="6">
        <v>793.73</v>
      </c>
    </row>
    <row r="74" spans="1:40" ht="45" x14ac:dyDescent="0.25">
      <c r="A74" t="s">
        <v>65</v>
      </c>
      <c r="B74">
        <v>2</v>
      </c>
      <c r="C74" t="s">
        <v>65</v>
      </c>
      <c r="D74">
        <v>0</v>
      </c>
      <c r="E74">
        <v>1</v>
      </c>
      <c r="F74">
        <v>9</v>
      </c>
      <c r="G74">
        <v>0</v>
      </c>
      <c r="H74">
        <v>0</v>
      </c>
      <c r="I74">
        <v>12</v>
      </c>
      <c r="J74">
        <v>0</v>
      </c>
      <c r="K74">
        <v>0</v>
      </c>
      <c r="L74" s="94" t="s">
        <v>72</v>
      </c>
      <c r="M74" s="95" t="s">
        <v>6</v>
      </c>
      <c r="N74" s="96" t="s">
        <v>6</v>
      </c>
      <c r="O74" s="97" t="s">
        <v>269</v>
      </c>
      <c r="P74" s="98" t="s">
        <v>68</v>
      </c>
      <c r="Q74" s="99" t="s">
        <v>270</v>
      </c>
      <c r="R74" s="100" t="s">
        <v>271</v>
      </c>
      <c r="S74" s="101" t="s">
        <v>85</v>
      </c>
      <c r="T74" s="1">
        <v>4.62</v>
      </c>
      <c r="U74" s="129">
        <v>1615.04</v>
      </c>
      <c r="V74" s="103" t="s">
        <v>8</v>
      </c>
      <c r="W74" s="1">
        <f t="shared" si="12"/>
        <v>2039.63</v>
      </c>
      <c r="X74" s="2">
        <f t="shared" si="13"/>
        <v>9423.09</v>
      </c>
      <c r="Y74" s="104" t="s">
        <v>70</v>
      </c>
      <c r="Z74" t="s">
        <v>70</v>
      </c>
      <c r="AA74" s="105">
        <v>8482.9699999999993</v>
      </c>
      <c r="AB74" s="106">
        <v>0</v>
      </c>
      <c r="AC74" s="107" t="s">
        <v>66</v>
      </c>
      <c r="AD74" t="s">
        <v>66</v>
      </c>
      <c r="AE74" s="59" t="s">
        <v>272</v>
      </c>
      <c r="AF74" s="108">
        <v>2146</v>
      </c>
      <c r="AG74" s="3">
        <v>1615.04</v>
      </c>
      <c r="AH74" s="4">
        <v>0.26290000000000002</v>
      </c>
      <c r="AJ74" s="109"/>
      <c r="AL74" s="110"/>
      <c r="AM74" s="5">
        <v>8482.9699999999993</v>
      </c>
      <c r="AN74" s="6">
        <v>1836.14</v>
      </c>
    </row>
    <row r="75" spans="1:40" ht="30" x14ac:dyDescent="0.25">
      <c r="A75" t="s">
        <v>65</v>
      </c>
      <c r="B75">
        <v>2</v>
      </c>
      <c r="C75" t="s">
        <v>65</v>
      </c>
      <c r="D75">
        <v>0</v>
      </c>
      <c r="E75">
        <v>1</v>
      </c>
      <c r="F75">
        <v>9</v>
      </c>
      <c r="G75">
        <v>0</v>
      </c>
      <c r="H75">
        <v>0</v>
      </c>
      <c r="I75">
        <v>13</v>
      </c>
      <c r="J75">
        <v>0</v>
      </c>
      <c r="K75">
        <v>0</v>
      </c>
      <c r="L75" s="94" t="s">
        <v>72</v>
      </c>
      <c r="M75" s="95" t="s">
        <v>6</v>
      </c>
      <c r="N75" s="96" t="s">
        <v>6</v>
      </c>
      <c r="O75" s="97" t="s">
        <v>273</v>
      </c>
      <c r="P75" s="98" t="s">
        <v>124</v>
      </c>
      <c r="Q75" s="99" t="s">
        <v>274</v>
      </c>
      <c r="R75" s="100" t="s">
        <v>275</v>
      </c>
      <c r="S75" s="101" t="s">
        <v>276</v>
      </c>
      <c r="T75" s="1">
        <v>2</v>
      </c>
      <c r="U75" s="129">
        <v>525.78</v>
      </c>
      <c r="V75" s="103" t="s">
        <v>8</v>
      </c>
      <c r="W75" s="1">
        <f t="shared" si="12"/>
        <v>664.01</v>
      </c>
      <c r="X75" s="2">
        <f t="shared" si="13"/>
        <v>1328.02</v>
      </c>
      <c r="Y75" s="104" t="s">
        <v>70</v>
      </c>
      <c r="Z75" t="s">
        <v>70</v>
      </c>
      <c r="AA75" s="105">
        <v>1375.76</v>
      </c>
      <c r="AB75" s="106">
        <v>0</v>
      </c>
      <c r="AC75" s="107" t="s">
        <v>66</v>
      </c>
      <c r="AD75" t="s">
        <v>66</v>
      </c>
      <c r="AE75" s="59" t="s">
        <v>277</v>
      </c>
      <c r="AF75" s="108">
        <v>8033</v>
      </c>
      <c r="AG75" s="3">
        <v>525.78</v>
      </c>
      <c r="AH75" s="4">
        <v>0.26290000000000002</v>
      </c>
      <c r="AJ75" s="109"/>
      <c r="AL75" s="110"/>
      <c r="AM75" s="5">
        <v>1375.76</v>
      </c>
      <c r="AN75" s="6">
        <v>687.88</v>
      </c>
    </row>
    <row r="76" spans="1:40" ht="45" x14ac:dyDescent="0.25">
      <c r="A76" t="s">
        <v>65</v>
      </c>
      <c r="B76">
        <v>2</v>
      </c>
      <c r="C76" t="s">
        <v>65</v>
      </c>
      <c r="D76">
        <v>0</v>
      </c>
      <c r="E76">
        <v>1</v>
      </c>
      <c r="F76">
        <v>9</v>
      </c>
      <c r="G76">
        <v>0</v>
      </c>
      <c r="H76">
        <v>0</v>
      </c>
      <c r="I76">
        <v>14</v>
      </c>
      <c r="J76">
        <v>0</v>
      </c>
      <c r="K76">
        <v>0</v>
      </c>
      <c r="L76" s="94" t="s">
        <v>72</v>
      </c>
      <c r="M76" s="95" t="s">
        <v>6</v>
      </c>
      <c r="N76" s="96" t="s">
        <v>6</v>
      </c>
      <c r="O76" s="97" t="s">
        <v>278</v>
      </c>
      <c r="P76" s="98" t="s">
        <v>68</v>
      </c>
      <c r="Q76" s="99" t="s">
        <v>279</v>
      </c>
      <c r="R76" s="100" t="s">
        <v>280</v>
      </c>
      <c r="S76" s="101" t="s">
        <v>117</v>
      </c>
      <c r="T76" s="1">
        <v>26</v>
      </c>
      <c r="U76" s="129">
        <v>154.83000000000001</v>
      </c>
      <c r="V76" s="103" t="s">
        <v>8</v>
      </c>
      <c r="W76" s="1">
        <f t="shared" si="12"/>
        <v>195.53</v>
      </c>
      <c r="X76" s="2">
        <f t="shared" si="13"/>
        <v>5083.78</v>
      </c>
      <c r="Y76" s="104" t="s">
        <v>70</v>
      </c>
      <c r="Z76" t="s">
        <v>70</v>
      </c>
      <c r="AA76" s="105">
        <v>4853.9399999999996</v>
      </c>
      <c r="AB76" s="106">
        <v>0</v>
      </c>
      <c r="AC76" s="107" t="s">
        <v>66</v>
      </c>
      <c r="AD76" t="s">
        <v>66</v>
      </c>
      <c r="AE76" s="59" t="s">
        <v>281</v>
      </c>
      <c r="AF76" s="108">
        <v>6596</v>
      </c>
      <c r="AG76" s="3">
        <v>154.83000000000001</v>
      </c>
      <c r="AH76" s="4">
        <v>0.26290000000000002</v>
      </c>
      <c r="AJ76" s="109"/>
      <c r="AL76" s="110"/>
      <c r="AM76" s="5">
        <v>4853.9399999999996</v>
      </c>
      <c r="AN76" s="6">
        <v>186.69</v>
      </c>
    </row>
    <row r="77" spans="1:40" ht="30" x14ac:dyDescent="0.25">
      <c r="A77" t="s">
        <v>65</v>
      </c>
      <c r="B77">
        <v>2</v>
      </c>
      <c r="C77" t="s">
        <v>65</v>
      </c>
      <c r="D77">
        <v>0</v>
      </c>
      <c r="E77">
        <v>1</v>
      </c>
      <c r="F77">
        <v>9</v>
      </c>
      <c r="G77">
        <v>0</v>
      </c>
      <c r="H77">
        <v>0</v>
      </c>
      <c r="I77">
        <v>15</v>
      </c>
      <c r="J77">
        <v>0</v>
      </c>
      <c r="K77">
        <v>0</v>
      </c>
      <c r="L77" s="94" t="s">
        <v>72</v>
      </c>
      <c r="M77" s="95" t="s">
        <v>6</v>
      </c>
      <c r="N77" s="96" t="s">
        <v>6</v>
      </c>
      <c r="O77" s="97" t="s">
        <v>282</v>
      </c>
      <c r="P77" s="98" t="s">
        <v>68</v>
      </c>
      <c r="Q77" s="99" t="s">
        <v>283</v>
      </c>
      <c r="R77" s="100" t="s">
        <v>284</v>
      </c>
      <c r="S77" s="101" t="s">
        <v>117</v>
      </c>
      <c r="T77" s="1">
        <v>4</v>
      </c>
      <c r="U77" s="129">
        <v>126.24</v>
      </c>
      <c r="V77" s="103" t="s">
        <v>8</v>
      </c>
      <c r="W77" s="1">
        <f t="shared" si="12"/>
        <v>159.43</v>
      </c>
      <c r="X77" s="2">
        <f t="shared" si="13"/>
        <v>637.72</v>
      </c>
      <c r="Y77" s="104" t="s">
        <v>70</v>
      </c>
      <c r="Z77" t="s">
        <v>70</v>
      </c>
      <c r="AA77" s="105">
        <v>559.48</v>
      </c>
      <c r="AB77" s="106">
        <v>0</v>
      </c>
      <c r="AC77" s="107" t="s">
        <v>66</v>
      </c>
      <c r="AD77" t="s">
        <v>66</v>
      </c>
      <c r="AE77" s="59" t="s">
        <v>285</v>
      </c>
      <c r="AF77" s="108">
        <v>6255</v>
      </c>
      <c r="AG77" s="3">
        <v>126.24</v>
      </c>
      <c r="AH77" s="4">
        <v>0.26290000000000002</v>
      </c>
      <c r="AJ77" s="109"/>
      <c r="AL77" s="110"/>
      <c r="AM77" s="5">
        <v>559.48</v>
      </c>
      <c r="AN77" s="6">
        <v>139.87</v>
      </c>
    </row>
    <row r="78" spans="1:40" ht="45" x14ac:dyDescent="0.25">
      <c r="A78" t="s">
        <v>65</v>
      </c>
      <c r="B78">
        <v>2</v>
      </c>
      <c r="C78" t="s">
        <v>65</v>
      </c>
      <c r="D78">
        <v>0</v>
      </c>
      <c r="E78">
        <v>1</v>
      </c>
      <c r="F78">
        <v>9</v>
      </c>
      <c r="G78">
        <v>0</v>
      </c>
      <c r="H78">
        <v>0</v>
      </c>
      <c r="I78">
        <v>16</v>
      </c>
      <c r="J78">
        <v>0</v>
      </c>
      <c r="K78">
        <v>0</v>
      </c>
      <c r="L78" s="94" t="s">
        <v>72</v>
      </c>
      <c r="M78" s="95" t="s">
        <v>6</v>
      </c>
      <c r="N78" s="96" t="s">
        <v>6</v>
      </c>
      <c r="O78" s="97" t="s">
        <v>286</v>
      </c>
      <c r="P78" s="98" t="s">
        <v>102</v>
      </c>
      <c r="Q78" s="99" t="s">
        <v>287</v>
      </c>
      <c r="R78" s="100" t="s">
        <v>288</v>
      </c>
      <c r="S78" s="101" t="s">
        <v>117</v>
      </c>
      <c r="T78" s="1">
        <v>128.58000000000001</v>
      </c>
      <c r="U78" s="129">
        <v>36.65</v>
      </c>
      <c r="V78" s="103" t="s">
        <v>8</v>
      </c>
      <c r="W78" s="1">
        <f t="shared" si="12"/>
        <v>46.29</v>
      </c>
      <c r="X78" s="2">
        <f t="shared" si="13"/>
        <v>5951.97</v>
      </c>
      <c r="Y78" s="104" t="s">
        <v>70</v>
      </c>
      <c r="Z78" t="s">
        <v>70</v>
      </c>
      <c r="AA78" s="105">
        <v>5951.97</v>
      </c>
      <c r="AB78" s="106">
        <v>0</v>
      </c>
      <c r="AC78" s="107" t="s">
        <v>66</v>
      </c>
      <c r="AD78" t="s">
        <v>66</v>
      </c>
      <c r="AE78" s="59" t="s">
        <v>289</v>
      </c>
      <c r="AF78" s="108">
        <v>21</v>
      </c>
      <c r="AG78" s="3">
        <v>36.65</v>
      </c>
      <c r="AH78" s="4">
        <v>0.26290000000000002</v>
      </c>
      <c r="AJ78" s="109"/>
      <c r="AL78" s="110"/>
      <c r="AM78" s="5">
        <v>5951.97</v>
      </c>
      <c r="AN78" s="6">
        <v>46.29</v>
      </c>
    </row>
    <row r="79" spans="1:40" x14ac:dyDescent="0.25">
      <c r="A79">
        <v>2</v>
      </c>
      <c r="B79">
        <v>2</v>
      </c>
      <c r="C79">
        <v>2</v>
      </c>
      <c r="D79">
        <v>10</v>
      </c>
      <c r="E79">
        <v>1</v>
      </c>
      <c r="F79">
        <v>10</v>
      </c>
      <c r="G79">
        <v>0</v>
      </c>
      <c r="H79">
        <v>0</v>
      </c>
      <c r="I79">
        <v>0</v>
      </c>
      <c r="J79">
        <v>151</v>
      </c>
      <c r="K79">
        <v>10</v>
      </c>
      <c r="L79" s="94" t="s">
        <v>72</v>
      </c>
      <c r="M79" s="95" t="s">
        <v>3</v>
      </c>
      <c r="N79" s="96" t="s">
        <v>3</v>
      </c>
      <c r="O79" s="97" t="s">
        <v>290</v>
      </c>
      <c r="P79" s="98" t="s">
        <v>68</v>
      </c>
      <c r="Q79" s="99"/>
      <c r="R79" s="100" t="s">
        <v>291</v>
      </c>
      <c r="S79" s="101" t="s">
        <v>67</v>
      </c>
      <c r="T79" s="1">
        <v>0</v>
      </c>
      <c r="U79" s="129">
        <v>0</v>
      </c>
      <c r="V79" s="103" t="s">
        <v>8</v>
      </c>
      <c r="W79" s="1">
        <v>0</v>
      </c>
      <c r="X79" s="2">
        <f>SUM(X80:X88)</f>
        <v>14366.170000000002</v>
      </c>
      <c r="Y79" s="104" t="s">
        <v>70</v>
      </c>
      <c r="Z79" t="s">
        <v>66</v>
      </c>
      <c r="AA79" s="105">
        <v>14947.560000000003</v>
      </c>
      <c r="AB79" s="106">
        <v>0</v>
      </c>
      <c r="AC79" s="107" t="s">
        <v>66</v>
      </c>
      <c r="AD79">
        <v>11</v>
      </c>
      <c r="AE79" s="59" t="b">
        <v>0</v>
      </c>
      <c r="AF79" s="108" t="s">
        <v>69</v>
      </c>
      <c r="AG79" s="3">
        <v>0</v>
      </c>
      <c r="AH79" s="4">
        <v>0.26290000000000002</v>
      </c>
      <c r="AJ79" s="109"/>
      <c r="AL79" s="110"/>
      <c r="AM79" s="5">
        <v>14947.56</v>
      </c>
      <c r="AN79" s="6">
        <v>0</v>
      </c>
    </row>
    <row r="80" spans="1:40" ht="45" x14ac:dyDescent="0.25">
      <c r="A80" t="s">
        <v>65</v>
      </c>
      <c r="B80">
        <v>2</v>
      </c>
      <c r="C80" t="s">
        <v>65</v>
      </c>
      <c r="D80">
        <v>0</v>
      </c>
      <c r="E80">
        <v>1</v>
      </c>
      <c r="F80">
        <v>10</v>
      </c>
      <c r="G80">
        <v>0</v>
      </c>
      <c r="H80">
        <v>0</v>
      </c>
      <c r="I80">
        <v>1</v>
      </c>
      <c r="J80">
        <v>0</v>
      </c>
      <c r="K80">
        <v>0</v>
      </c>
      <c r="L80" s="94" t="s">
        <v>72</v>
      </c>
      <c r="M80" s="95" t="s">
        <v>6</v>
      </c>
      <c r="N80" s="96" t="s">
        <v>6</v>
      </c>
      <c r="O80" s="97" t="s">
        <v>292</v>
      </c>
      <c r="P80" s="98" t="s">
        <v>68</v>
      </c>
      <c r="Q80" s="99" t="s">
        <v>293</v>
      </c>
      <c r="R80" s="100" t="s">
        <v>294</v>
      </c>
      <c r="S80" s="101" t="s">
        <v>228</v>
      </c>
      <c r="T80" s="1">
        <v>7</v>
      </c>
      <c r="U80" s="129">
        <v>744.6</v>
      </c>
      <c r="V80" s="103" t="s">
        <v>8</v>
      </c>
      <c r="W80" s="1">
        <f t="shared" ref="W80:W88" si="14">ROUND(U80*(1+$S$8),2)</f>
        <v>940.36</v>
      </c>
      <c r="X80" s="2">
        <f t="shared" ref="X80:X88" si="15">ROUND(W80*T80,2)</f>
        <v>6582.52</v>
      </c>
      <c r="Y80" s="104" t="s">
        <v>70</v>
      </c>
      <c r="Z80" t="s">
        <v>70</v>
      </c>
      <c r="AA80" s="105">
        <v>6491.73</v>
      </c>
      <c r="AB80" s="106">
        <v>0</v>
      </c>
      <c r="AC80" s="107" t="s">
        <v>66</v>
      </c>
      <c r="AD80" t="s">
        <v>66</v>
      </c>
      <c r="AE80" s="59" t="s">
        <v>295</v>
      </c>
      <c r="AF80" s="108">
        <v>5230</v>
      </c>
      <c r="AG80" s="3">
        <v>744.6</v>
      </c>
      <c r="AH80" s="4">
        <v>0.26290000000000002</v>
      </c>
      <c r="AJ80" s="109"/>
      <c r="AL80" s="110"/>
      <c r="AM80" s="5">
        <v>6491.73</v>
      </c>
      <c r="AN80" s="6">
        <v>927.39</v>
      </c>
    </row>
    <row r="81" spans="1:40" ht="30" x14ac:dyDescent="0.25">
      <c r="A81" t="s">
        <v>65</v>
      </c>
      <c r="B81">
        <v>2</v>
      </c>
      <c r="C81" t="s">
        <v>65</v>
      </c>
      <c r="D81">
        <v>0</v>
      </c>
      <c r="E81">
        <v>1</v>
      </c>
      <c r="F81">
        <v>10</v>
      </c>
      <c r="G81">
        <v>0</v>
      </c>
      <c r="H81">
        <v>0</v>
      </c>
      <c r="I81">
        <v>2</v>
      </c>
      <c r="J81">
        <v>0</v>
      </c>
      <c r="K81">
        <v>0</v>
      </c>
      <c r="L81" s="94" t="s">
        <v>72</v>
      </c>
      <c r="M81" s="95" t="s">
        <v>6</v>
      </c>
      <c r="N81" s="96" t="s">
        <v>6</v>
      </c>
      <c r="O81" s="97" t="s">
        <v>296</v>
      </c>
      <c r="P81" s="98" t="s">
        <v>68</v>
      </c>
      <c r="Q81" s="99" t="s">
        <v>297</v>
      </c>
      <c r="R81" s="100" t="s">
        <v>298</v>
      </c>
      <c r="S81" s="101" t="s">
        <v>228</v>
      </c>
      <c r="T81" s="1">
        <v>12</v>
      </c>
      <c r="U81" s="129">
        <v>59</v>
      </c>
      <c r="V81" s="103" t="s">
        <v>8</v>
      </c>
      <c r="W81" s="1">
        <f t="shared" si="14"/>
        <v>74.510000000000005</v>
      </c>
      <c r="X81" s="2">
        <f t="shared" si="15"/>
        <v>894.12</v>
      </c>
      <c r="Y81" s="104" t="s">
        <v>70</v>
      </c>
      <c r="Z81" t="s">
        <v>70</v>
      </c>
      <c r="AA81" s="105">
        <v>1333.44</v>
      </c>
      <c r="AB81" s="106">
        <v>0</v>
      </c>
      <c r="AC81" s="107" t="s">
        <v>66</v>
      </c>
      <c r="AD81" t="s">
        <v>66</v>
      </c>
      <c r="AE81" s="59" t="s">
        <v>299</v>
      </c>
      <c r="AF81" s="108">
        <v>5143</v>
      </c>
      <c r="AG81" s="3">
        <v>59</v>
      </c>
      <c r="AH81" s="4">
        <v>0.26290000000000002</v>
      </c>
      <c r="AJ81" s="109"/>
      <c r="AL81" s="110"/>
      <c r="AM81" s="5">
        <v>1333.44</v>
      </c>
      <c r="AN81" s="6">
        <v>111.12</v>
      </c>
    </row>
    <row r="82" spans="1:40" ht="30" x14ac:dyDescent="0.25">
      <c r="A82" t="s">
        <v>65</v>
      </c>
      <c r="B82">
        <v>2</v>
      </c>
      <c r="C82" t="s">
        <v>65</v>
      </c>
      <c r="D82">
        <v>0</v>
      </c>
      <c r="E82">
        <v>1</v>
      </c>
      <c r="F82">
        <v>10</v>
      </c>
      <c r="G82">
        <v>0</v>
      </c>
      <c r="H82">
        <v>0</v>
      </c>
      <c r="I82">
        <v>3</v>
      </c>
      <c r="J82">
        <v>0</v>
      </c>
      <c r="K82">
        <v>0</v>
      </c>
      <c r="L82" s="94" t="s">
        <v>72</v>
      </c>
      <c r="M82" s="95" t="s">
        <v>6</v>
      </c>
      <c r="N82" s="96" t="s">
        <v>6</v>
      </c>
      <c r="O82" s="97" t="s">
        <v>300</v>
      </c>
      <c r="P82" s="98" t="s">
        <v>68</v>
      </c>
      <c r="Q82" s="99" t="s">
        <v>301</v>
      </c>
      <c r="R82" s="100" t="s">
        <v>302</v>
      </c>
      <c r="S82" s="101" t="s">
        <v>228</v>
      </c>
      <c r="T82" s="1">
        <v>7</v>
      </c>
      <c r="U82" s="129">
        <v>43.82</v>
      </c>
      <c r="V82" s="103" t="s">
        <v>8</v>
      </c>
      <c r="W82" s="1">
        <f t="shared" si="14"/>
        <v>55.34</v>
      </c>
      <c r="X82" s="2">
        <f t="shared" si="15"/>
        <v>387.38</v>
      </c>
      <c r="Y82" s="104" t="s">
        <v>70</v>
      </c>
      <c r="Z82" t="s">
        <v>70</v>
      </c>
      <c r="AA82" s="105">
        <v>392.98</v>
      </c>
      <c r="AB82" s="106">
        <v>0</v>
      </c>
      <c r="AC82" s="107" t="s">
        <v>66</v>
      </c>
      <c r="AD82" t="s">
        <v>66</v>
      </c>
      <c r="AE82" s="59" t="s">
        <v>303</v>
      </c>
      <c r="AF82" s="108">
        <v>5205</v>
      </c>
      <c r="AG82" s="3">
        <v>43.82</v>
      </c>
      <c r="AH82" s="4">
        <v>0.26290000000000002</v>
      </c>
      <c r="AJ82" s="109"/>
      <c r="AL82" s="110"/>
      <c r="AM82" s="5">
        <v>392.98</v>
      </c>
      <c r="AN82" s="6">
        <v>56.14</v>
      </c>
    </row>
    <row r="83" spans="1:40" ht="30" x14ac:dyDescent="0.25">
      <c r="A83" t="s">
        <v>65</v>
      </c>
      <c r="B83">
        <v>2</v>
      </c>
      <c r="C83" t="s">
        <v>65</v>
      </c>
      <c r="D83">
        <v>0</v>
      </c>
      <c r="E83">
        <v>1</v>
      </c>
      <c r="F83">
        <v>10</v>
      </c>
      <c r="G83">
        <v>0</v>
      </c>
      <c r="H83">
        <v>0</v>
      </c>
      <c r="I83">
        <v>4</v>
      </c>
      <c r="J83">
        <v>0</v>
      </c>
      <c r="K83">
        <v>0</v>
      </c>
      <c r="L83" s="94" t="s">
        <v>72</v>
      </c>
      <c r="M83" s="95" t="s">
        <v>6</v>
      </c>
      <c r="N83" s="96" t="s">
        <v>6</v>
      </c>
      <c r="O83" s="97" t="s">
        <v>304</v>
      </c>
      <c r="P83" s="98" t="s">
        <v>68</v>
      </c>
      <c r="Q83" s="99" t="s">
        <v>305</v>
      </c>
      <c r="R83" s="100" t="s">
        <v>306</v>
      </c>
      <c r="S83" s="101" t="s">
        <v>228</v>
      </c>
      <c r="T83" s="1">
        <v>4</v>
      </c>
      <c r="U83" s="129">
        <v>405.38</v>
      </c>
      <c r="V83" s="103" t="s">
        <v>8</v>
      </c>
      <c r="W83" s="1">
        <f t="shared" si="14"/>
        <v>511.95</v>
      </c>
      <c r="X83" s="2">
        <f t="shared" si="15"/>
        <v>2047.8</v>
      </c>
      <c r="Y83" s="104" t="s">
        <v>70</v>
      </c>
      <c r="Z83" t="s">
        <v>70</v>
      </c>
      <c r="AA83" s="105">
        <v>1901.92</v>
      </c>
      <c r="AB83" s="106">
        <v>0</v>
      </c>
      <c r="AC83" s="107" t="s">
        <v>66</v>
      </c>
      <c r="AD83" t="s">
        <v>66</v>
      </c>
      <c r="AE83" s="59" t="s">
        <v>307</v>
      </c>
      <c r="AF83" s="108">
        <v>5148</v>
      </c>
      <c r="AG83" s="3">
        <v>405.38</v>
      </c>
      <c r="AH83" s="4">
        <v>0.26290000000000002</v>
      </c>
      <c r="AJ83" s="109"/>
      <c r="AL83" s="110"/>
      <c r="AM83" s="5">
        <v>1901.92</v>
      </c>
      <c r="AN83" s="6">
        <v>475.48</v>
      </c>
    </row>
    <row r="84" spans="1:40" ht="45" x14ac:dyDescent="0.25">
      <c r="A84" t="s">
        <v>65</v>
      </c>
      <c r="B84">
        <v>2</v>
      </c>
      <c r="C84" t="s">
        <v>65</v>
      </c>
      <c r="D84">
        <v>0</v>
      </c>
      <c r="E84">
        <v>1</v>
      </c>
      <c r="F84">
        <v>10</v>
      </c>
      <c r="G84">
        <v>0</v>
      </c>
      <c r="H84">
        <v>0</v>
      </c>
      <c r="I84">
        <v>5</v>
      </c>
      <c r="J84">
        <v>0</v>
      </c>
      <c r="K84">
        <v>0</v>
      </c>
      <c r="L84" s="94" t="s">
        <v>72</v>
      </c>
      <c r="M84" s="95" t="s">
        <v>6</v>
      </c>
      <c r="N84" s="96" t="s">
        <v>6</v>
      </c>
      <c r="O84" s="97" t="s">
        <v>308</v>
      </c>
      <c r="P84" s="98" t="s">
        <v>102</v>
      </c>
      <c r="Q84" s="99" t="s">
        <v>309</v>
      </c>
      <c r="R84" s="100" t="s">
        <v>310</v>
      </c>
      <c r="S84" s="101" t="s">
        <v>228</v>
      </c>
      <c r="T84" s="1">
        <v>1</v>
      </c>
      <c r="U84" s="129">
        <v>1184.01</v>
      </c>
      <c r="V84" s="103" t="s">
        <v>8</v>
      </c>
      <c r="W84" s="1">
        <f t="shared" si="14"/>
        <v>1495.29</v>
      </c>
      <c r="X84" s="2">
        <f t="shared" si="15"/>
        <v>1495.29</v>
      </c>
      <c r="Y84" s="104" t="s">
        <v>70</v>
      </c>
      <c r="Z84" t="s">
        <v>70</v>
      </c>
      <c r="AA84" s="105">
        <v>1495.29</v>
      </c>
      <c r="AB84" s="106">
        <v>0</v>
      </c>
      <c r="AC84" s="107" t="s">
        <v>66</v>
      </c>
      <c r="AD84" t="s">
        <v>66</v>
      </c>
      <c r="AE84" s="59" t="s">
        <v>311</v>
      </c>
      <c r="AF84" s="108">
        <v>22</v>
      </c>
      <c r="AG84" s="3">
        <v>1184.01</v>
      </c>
      <c r="AH84" s="4">
        <v>0.26290000000000002</v>
      </c>
      <c r="AJ84" s="109"/>
      <c r="AL84" s="110"/>
      <c r="AM84" s="5">
        <v>1495.29</v>
      </c>
      <c r="AN84" s="6">
        <v>1495.29</v>
      </c>
    </row>
    <row r="85" spans="1:40" ht="45" x14ac:dyDescent="0.25">
      <c r="A85" t="s">
        <v>65</v>
      </c>
      <c r="B85">
        <v>2</v>
      </c>
      <c r="C85" t="s">
        <v>65</v>
      </c>
      <c r="D85">
        <v>0</v>
      </c>
      <c r="E85">
        <v>1</v>
      </c>
      <c r="F85">
        <v>10</v>
      </c>
      <c r="G85">
        <v>0</v>
      </c>
      <c r="H85">
        <v>0</v>
      </c>
      <c r="I85">
        <v>6</v>
      </c>
      <c r="J85">
        <v>0</v>
      </c>
      <c r="K85">
        <v>0</v>
      </c>
      <c r="L85" s="94" t="s">
        <v>72</v>
      </c>
      <c r="M85" s="95" t="s">
        <v>6</v>
      </c>
      <c r="N85" s="96" t="s">
        <v>6</v>
      </c>
      <c r="O85" s="97" t="s">
        <v>312</v>
      </c>
      <c r="P85" s="98" t="s">
        <v>68</v>
      </c>
      <c r="Q85" s="99" t="s">
        <v>313</v>
      </c>
      <c r="R85" s="100" t="s">
        <v>314</v>
      </c>
      <c r="S85" s="101" t="s">
        <v>228</v>
      </c>
      <c r="T85" s="1">
        <v>5</v>
      </c>
      <c r="U85" s="129">
        <v>73.38</v>
      </c>
      <c r="V85" s="103" t="s">
        <v>8</v>
      </c>
      <c r="W85" s="1">
        <f t="shared" si="14"/>
        <v>92.67</v>
      </c>
      <c r="X85" s="2">
        <f t="shared" si="15"/>
        <v>463.35</v>
      </c>
      <c r="Y85" s="104" t="s">
        <v>70</v>
      </c>
      <c r="Z85" t="s">
        <v>70</v>
      </c>
      <c r="AA85" s="105">
        <v>693.1</v>
      </c>
      <c r="AB85" s="106">
        <v>0</v>
      </c>
      <c r="AC85" s="107" t="s">
        <v>66</v>
      </c>
      <c r="AD85" t="s">
        <v>66</v>
      </c>
      <c r="AE85" s="59" t="s">
        <v>315</v>
      </c>
      <c r="AF85" s="108">
        <v>5133</v>
      </c>
      <c r="AG85" s="3">
        <v>73.38</v>
      </c>
      <c r="AH85" s="4">
        <v>0.26290000000000002</v>
      </c>
      <c r="AJ85" s="109"/>
      <c r="AL85" s="110"/>
      <c r="AM85" s="5">
        <v>693.1</v>
      </c>
      <c r="AN85" s="6">
        <v>138.62</v>
      </c>
    </row>
    <row r="86" spans="1:40" ht="30" x14ac:dyDescent="0.25">
      <c r="A86" t="s">
        <v>65</v>
      </c>
      <c r="B86">
        <v>2</v>
      </c>
      <c r="C86" t="s">
        <v>65</v>
      </c>
      <c r="D86">
        <v>0</v>
      </c>
      <c r="E86">
        <v>1</v>
      </c>
      <c r="F86">
        <v>10</v>
      </c>
      <c r="G86">
        <v>0</v>
      </c>
      <c r="H86">
        <v>0</v>
      </c>
      <c r="I86">
        <v>7</v>
      </c>
      <c r="J86">
        <v>0</v>
      </c>
      <c r="K86">
        <v>0</v>
      </c>
      <c r="L86" s="94" t="s">
        <v>72</v>
      </c>
      <c r="M86" s="95" t="s">
        <v>6</v>
      </c>
      <c r="N86" s="96" t="s">
        <v>6</v>
      </c>
      <c r="O86" s="97" t="s">
        <v>316</v>
      </c>
      <c r="P86" s="98" t="s">
        <v>68</v>
      </c>
      <c r="Q86" s="99" t="s">
        <v>317</v>
      </c>
      <c r="R86" s="100" t="s">
        <v>318</v>
      </c>
      <c r="S86" s="101" t="s">
        <v>228</v>
      </c>
      <c r="T86" s="1">
        <v>5</v>
      </c>
      <c r="U86" s="129">
        <v>11.24</v>
      </c>
      <c r="V86" s="103" t="s">
        <v>8</v>
      </c>
      <c r="W86" s="1">
        <f t="shared" si="14"/>
        <v>14.19</v>
      </c>
      <c r="X86" s="2">
        <f t="shared" si="15"/>
        <v>70.95</v>
      </c>
      <c r="Y86" s="104" t="s">
        <v>70</v>
      </c>
      <c r="Z86" t="s">
        <v>70</v>
      </c>
      <c r="AA86" s="105">
        <v>79.7</v>
      </c>
      <c r="AB86" s="106">
        <v>0</v>
      </c>
      <c r="AC86" s="107" t="s">
        <v>66</v>
      </c>
      <c r="AD86" t="s">
        <v>66</v>
      </c>
      <c r="AE86" s="59" t="s">
        <v>319</v>
      </c>
      <c r="AF86" s="108">
        <v>5139</v>
      </c>
      <c r="AG86" s="3">
        <v>11.24</v>
      </c>
      <c r="AH86" s="4">
        <v>0.26290000000000002</v>
      </c>
      <c r="AJ86" s="109"/>
      <c r="AL86" s="110"/>
      <c r="AM86" s="5">
        <v>79.7</v>
      </c>
      <c r="AN86" s="6">
        <v>15.94</v>
      </c>
    </row>
    <row r="87" spans="1:40" ht="45" x14ac:dyDescent="0.25">
      <c r="A87" t="s">
        <v>65</v>
      </c>
      <c r="B87">
        <v>2</v>
      </c>
      <c r="C87" t="s">
        <v>65</v>
      </c>
      <c r="D87">
        <v>0</v>
      </c>
      <c r="E87">
        <v>1</v>
      </c>
      <c r="F87">
        <v>10</v>
      </c>
      <c r="G87">
        <v>0</v>
      </c>
      <c r="H87">
        <v>0</v>
      </c>
      <c r="I87">
        <v>8</v>
      </c>
      <c r="J87">
        <v>0</v>
      </c>
      <c r="K87">
        <v>0</v>
      </c>
      <c r="L87" s="94" t="s">
        <v>72</v>
      </c>
      <c r="M87" s="95" t="s">
        <v>6</v>
      </c>
      <c r="N87" s="96" t="s">
        <v>6</v>
      </c>
      <c r="O87" s="97" t="s">
        <v>320</v>
      </c>
      <c r="P87" s="98" t="s">
        <v>102</v>
      </c>
      <c r="Q87" s="99" t="s">
        <v>321</v>
      </c>
      <c r="R87" s="100" t="s">
        <v>791</v>
      </c>
      <c r="S87" s="101" t="s">
        <v>228</v>
      </c>
      <c r="T87" s="1">
        <v>5</v>
      </c>
      <c r="U87" s="129">
        <v>139.71</v>
      </c>
      <c r="V87" s="103" t="s">
        <v>8</v>
      </c>
      <c r="W87" s="1">
        <f t="shared" si="14"/>
        <v>176.44</v>
      </c>
      <c r="X87" s="2">
        <f t="shared" si="15"/>
        <v>882.2</v>
      </c>
      <c r="Y87" s="104" t="s">
        <v>70</v>
      </c>
      <c r="Z87" t="s">
        <v>70</v>
      </c>
      <c r="AA87" s="105">
        <v>882.2</v>
      </c>
      <c r="AB87" s="106">
        <v>0</v>
      </c>
      <c r="AC87" s="107" t="s">
        <v>66</v>
      </c>
      <c r="AD87" t="s">
        <v>66</v>
      </c>
      <c r="AE87" s="59" t="s">
        <v>322</v>
      </c>
      <c r="AF87" s="108">
        <v>20</v>
      </c>
      <c r="AG87" s="3">
        <v>139.71</v>
      </c>
      <c r="AH87" s="4">
        <v>0.26290000000000002</v>
      </c>
      <c r="AJ87" s="109"/>
      <c r="AL87" s="110"/>
      <c r="AM87" s="5">
        <v>882.2</v>
      </c>
      <c r="AN87" s="6">
        <v>176.44</v>
      </c>
    </row>
    <row r="88" spans="1:40" ht="45" x14ac:dyDescent="0.25">
      <c r="A88" t="s">
        <v>65</v>
      </c>
      <c r="B88">
        <v>2</v>
      </c>
      <c r="C88" t="s">
        <v>65</v>
      </c>
      <c r="D88">
        <v>0</v>
      </c>
      <c r="E88">
        <v>1</v>
      </c>
      <c r="F88">
        <v>10</v>
      </c>
      <c r="G88">
        <v>0</v>
      </c>
      <c r="H88">
        <v>0</v>
      </c>
      <c r="I88">
        <v>9</v>
      </c>
      <c r="J88">
        <v>0</v>
      </c>
      <c r="K88">
        <v>0</v>
      </c>
      <c r="L88" s="94" t="s">
        <v>72</v>
      </c>
      <c r="M88" s="95" t="s">
        <v>6</v>
      </c>
      <c r="N88" s="96" t="s">
        <v>6</v>
      </c>
      <c r="O88" s="97" t="s">
        <v>323</v>
      </c>
      <c r="P88" s="98" t="s">
        <v>68</v>
      </c>
      <c r="Q88" s="99" t="s">
        <v>324</v>
      </c>
      <c r="R88" s="100" t="s">
        <v>325</v>
      </c>
      <c r="S88" s="101" t="s">
        <v>228</v>
      </c>
      <c r="T88" s="1">
        <v>4</v>
      </c>
      <c r="U88" s="129">
        <v>305.36</v>
      </c>
      <c r="V88" s="103" t="s">
        <v>8</v>
      </c>
      <c r="W88" s="1">
        <f t="shared" si="14"/>
        <v>385.64</v>
      </c>
      <c r="X88" s="2">
        <f t="shared" si="15"/>
        <v>1542.56</v>
      </c>
      <c r="Y88" s="104" t="s">
        <v>70</v>
      </c>
      <c r="Z88" t="s">
        <v>70</v>
      </c>
      <c r="AA88" s="105">
        <v>1677.2</v>
      </c>
      <c r="AB88" s="106">
        <v>0</v>
      </c>
      <c r="AC88" s="107" t="s">
        <v>66</v>
      </c>
      <c r="AD88" t="s">
        <v>66</v>
      </c>
      <c r="AE88" s="59" t="s">
        <v>326</v>
      </c>
      <c r="AF88" s="108">
        <v>5220</v>
      </c>
      <c r="AG88" s="3">
        <v>305.36</v>
      </c>
      <c r="AH88" s="4">
        <v>0.26290000000000002</v>
      </c>
      <c r="AJ88" s="109"/>
      <c r="AL88" s="110"/>
      <c r="AM88" s="5">
        <v>1677.2</v>
      </c>
      <c r="AN88" s="6">
        <v>419.3</v>
      </c>
    </row>
    <row r="89" spans="1:40" x14ac:dyDescent="0.25">
      <c r="A89">
        <v>2</v>
      </c>
      <c r="B89">
        <v>2</v>
      </c>
      <c r="C89">
        <v>2</v>
      </c>
      <c r="D89">
        <v>18</v>
      </c>
      <c r="E89">
        <v>1</v>
      </c>
      <c r="F89">
        <v>11</v>
      </c>
      <c r="G89">
        <v>0</v>
      </c>
      <c r="H89">
        <v>0</v>
      </c>
      <c r="I89">
        <v>0</v>
      </c>
      <c r="J89">
        <v>141</v>
      </c>
      <c r="K89">
        <v>18</v>
      </c>
      <c r="L89" s="94" t="s">
        <v>72</v>
      </c>
      <c r="M89" s="95" t="s">
        <v>3</v>
      </c>
      <c r="N89" s="96" t="s">
        <v>3</v>
      </c>
      <c r="O89" s="97" t="s">
        <v>327</v>
      </c>
      <c r="P89" s="98" t="s">
        <v>68</v>
      </c>
      <c r="Q89" s="99"/>
      <c r="R89" s="100" t="s">
        <v>328</v>
      </c>
      <c r="S89" s="101" t="s">
        <v>67</v>
      </c>
      <c r="T89" s="1">
        <v>0</v>
      </c>
      <c r="U89" s="129">
        <v>0</v>
      </c>
      <c r="V89" s="103" t="s">
        <v>8</v>
      </c>
      <c r="W89" s="1">
        <v>0</v>
      </c>
      <c r="X89" s="2">
        <f>SUM(X90:X106)</f>
        <v>29202.62</v>
      </c>
      <c r="Y89" s="104" t="s">
        <v>70</v>
      </c>
      <c r="Z89" t="s">
        <v>66</v>
      </c>
      <c r="AA89" s="105">
        <v>29985.719999999998</v>
      </c>
      <c r="AB89" s="106">
        <v>0</v>
      </c>
      <c r="AC89" s="107" t="s">
        <v>66</v>
      </c>
      <c r="AD89">
        <v>12</v>
      </c>
      <c r="AE89" s="59" t="b">
        <v>0</v>
      </c>
      <c r="AF89" s="108" t="s">
        <v>69</v>
      </c>
      <c r="AG89" s="3">
        <v>0</v>
      </c>
      <c r="AH89" s="4">
        <v>0.26290000000000002</v>
      </c>
      <c r="AJ89" s="109"/>
      <c r="AL89" s="110"/>
      <c r="AM89" s="5">
        <v>29985.72</v>
      </c>
      <c r="AN89" s="6">
        <v>0</v>
      </c>
    </row>
    <row r="90" spans="1:40" ht="45" x14ac:dyDescent="0.25">
      <c r="A90" t="s">
        <v>65</v>
      </c>
      <c r="B90">
        <v>2</v>
      </c>
      <c r="C90" t="s">
        <v>65</v>
      </c>
      <c r="D90">
        <v>0</v>
      </c>
      <c r="E90">
        <v>1</v>
      </c>
      <c r="F90">
        <v>11</v>
      </c>
      <c r="G90">
        <v>0</v>
      </c>
      <c r="H90">
        <v>0</v>
      </c>
      <c r="I90">
        <v>1</v>
      </c>
      <c r="J90">
        <v>0</v>
      </c>
      <c r="K90">
        <v>0</v>
      </c>
      <c r="L90" s="94" t="s">
        <v>72</v>
      </c>
      <c r="M90" s="95" t="s">
        <v>6</v>
      </c>
      <c r="N90" s="96" t="s">
        <v>6</v>
      </c>
      <c r="O90" s="97" t="s">
        <v>329</v>
      </c>
      <c r="P90" s="98" t="s">
        <v>68</v>
      </c>
      <c r="Q90" s="99" t="s">
        <v>330</v>
      </c>
      <c r="R90" s="100" t="s">
        <v>331</v>
      </c>
      <c r="S90" s="101" t="s">
        <v>117</v>
      </c>
      <c r="T90" s="1">
        <v>22</v>
      </c>
      <c r="U90" s="129">
        <v>61.19</v>
      </c>
      <c r="V90" s="103" t="s">
        <v>8</v>
      </c>
      <c r="W90" s="1">
        <f t="shared" ref="W90:W106" si="16">ROUND(U90*(1+$S$8),2)</f>
        <v>77.28</v>
      </c>
      <c r="X90" s="2">
        <f t="shared" ref="X90:X106" si="17">ROUND(W90*T90,2)</f>
        <v>1700.16</v>
      </c>
      <c r="Y90" s="104" t="s">
        <v>70</v>
      </c>
      <c r="Z90" t="s">
        <v>70</v>
      </c>
      <c r="AA90" s="105">
        <v>1664.52</v>
      </c>
      <c r="AB90" s="106">
        <v>0</v>
      </c>
      <c r="AC90" s="107" t="s">
        <v>66</v>
      </c>
      <c r="AD90" t="s">
        <v>66</v>
      </c>
      <c r="AE90" s="59" t="s">
        <v>332</v>
      </c>
      <c r="AF90" s="108">
        <v>2249</v>
      </c>
      <c r="AG90" s="3">
        <v>61.19</v>
      </c>
      <c r="AH90" s="4">
        <v>0.26290000000000002</v>
      </c>
      <c r="AJ90" s="109"/>
      <c r="AL90" s="110"/>
      <c r="AM90" s="5">
        <v>1664.52</v>
      </c>
      <c r="AN90" s="6">
        <v>75.66</v>
      </c>
    </row>
    <row r="91" spans="1:40" ht="45" x14ac:dyDescent="0.25">
      <c r="A91" t="s">
        <v>65</v>
      </c>
      <c r="B91">
        <v>2</v>
      </c>
      <c r="C91" t="s">
        <v>65</v>
      </c>
      <c r="D91">
        <v>0</v>
      </c>
      <c r="E91">
        <v>1</v>
      </c>
      <c r="F91">
        <v>11</v>
      </c>
      <c r="G91">
        <v>0</v>
      </c>
      <c r="H91">
        <v>0</v>
      </c>
      <c r="I91">
        <v>2</v>
      </c>
      <c r="J91">
        <v>0</v>
      </c>
      <c r="K91">
        <v>0</v>
      </c>
      <c r="L91" s="94" t="s">
        <v>72</v>
      </c>
      <c r="M91" s="95" t="s">
        <v>6</v>
      </c>
      <c r="N91" s="96" t="s">
        <v>6</v>
      </c>
      <c r="O91" s="97" t="s">
        <v>333</v>
      </c>
      <c r="P91" s="98" t="s">
        <v>68</v>
      </c>
      <c r="Q91" s="99" t="s">
        <v>334</v>
      </c>
      <c r="R91" s="100" t="s">
        <v>335</v>
      </c>
      <c r="S91" s="101" t="s">
        <v>85</v>
      </c>
      <c r="T91" s="1">
        <v>26</v>
      </c>
      <c r="U91" s="129">
        <v>129.49</v>
      </c>
      <c r="V91" s="103" t="s">
        <v>8</v>
      </c>
      <c r="W91" s="1">
        <f t="shared" si="16"/>
        <v>163.53</v>
      </c>
      <c r="X91" s="2">
        <f t="shared" si="17"/>
        <v>4251.78</v>
      </c>
      <c r="Y91" s="104" t="s">
        <v>70</v>
      </c>
      <c r="Z91" t="s">
        <v>70</v>
      </c>
      <c r="AA91" s="105">
        <v>4045.6</v>
      </c>
      <c r="AB91" s="106">
        <v>0</v>
      </c>
      <c r="AC91" s="107" t="s">
        <v>66</v>
      </c>
      <c r="AD91" t="s">
        <v>66</v>
      </c>
      <c r="AE91" s="59" t="s">
        <v>336</v>
      </c>
      <c r="AF91" s="108">
        <v>5852</v>
      </c>
      <c r="AG91" s="3">
        <v>129.49</v>
      </c>
      <c r="AH91" s="4">
        <v>0.26290000000000002</v>
      </c>
      <c r="AJ91" s="109"/>
      <c r="AL91" s="110"/>
      <c r="AM91" s="5">
        <v>4045.6</v>
      </c>
      <c r="AN91" s="6">
        <v>155.6</v>
      </c>
    </row>
    <row r="92" spans="1:40" ht="45" x14ac:dyDescent="0.25">
      <c r="A92" t="s">
        <v>65</v>
      </c>
      <c r="B92">
        <v>2</v>
      </c>
      <c r="C92" t="s">
        <v>65</v>
      </c>
      <c r="D92">
        <v>0</v>
      </c>
      <c r="E92">
        <v>1</v>
      </c>
      <c r="F92">
        <v>11</v>
      </c>
      <c r="G92">
        <v>0</v>
      </c>
      <c r="H92">
        <v>0</v>
      </c>
      <c r="I92">
        <v>3</v>
      </c>
      <c r="J92">
        <v>0</v>
      </c>
      <c r="K92">
        <v>0</v>
      </c>
      <c r="L92" s="94" t="s">
        <v>72</v>
      </c>
      <c r="M92" s="95" t="s">
        <v>6</v>
      </c>
      <c r="N92" s="96" t="s">
        <v>6</v>
      </c>
      <c r="O92" s="97" t="s">
        <v>337</v>
      </c>
      <c r="P92" s="98" t="s">
        <v>68</v>
      </c>
      <c r="Q92" s="99" t="s">
        <v>338</v>
      </c>
      <c r="R92" s="100" t="s">
        <v>339</v>
      </c>
      <c r="S92" s="101" t="s">
        <v>85</v>
      </c>
      <c r="T92" s="1">
        <v>10</v>
      </c>
      <c r="U92" s="129">
        <v>104.97</v>
      </c>
      <c r="V92" s="103" t="s">
        <v>8</v>
      </c>
      <c r="W92" s="1">
        <f t="shared" si="16"/>
        <v>132.57</v>
      </c>
      <c r="X92" s="2">
        <f t="shared" si="17"/>
        <v>1325.7</v>
      </c>
      <c r="Y92" s="104" t="s">
        <v>70</v>
      </c>
      <c r="Z92" t="s">
        <v>70</v>
      </c>
      <c r="AA92" s="105">
        <v>1890.6</v>
      </c>
      <c r="AB92" s="106">
        <v>0</v>
      </c>
      <c r="AC92" s="107" t="s">
        <v>66</v>
      </c>
      <c r="AD92" t="s">
        <v>66</v>
      </c>
      <c r="AE92" s="59" t="s">
        <v>340</v>
      </c>
      <c r="AF92" s="108">
        <v>2307</v>
      </c>
      <c r="AG92" s="3">
        <v>104.97</v>
      </c>
      <c r="AH92" s="4">
        <v>0.26290000000000002</v>
      </c>
      <c r="AJ92" s="109"/>
      <c r="AL92" s="110"/>
      <c r="AM92" s="5">
        <v>1890.6</v>
      </c>
      <c r="AN92" s="6">
        <v>189.06</v>
      </c>
    </row>
    <row r="93" spans="1:40" ht="45" x14ac:dyDescent="0.25">
      <c r="A93" t="s">
        <v>65</v>
      </c>
      <c r="B93">
        <v>2</v>
      </c>
      <c r="C93" t="s">
        <v>65</v>
      </c>
      <c r="D93">
        <v>0</v>
      </c>
      <c r="E93">
        <v>1</v>
      </c>
      <c r="F93">
        <v>11</v>
      </c>
      <c r="G93">
        <v>0</v>
      </c>
      <c r="H93">
        <v>0</v>
      </c>
      <c r="I93">
        <v>4</v>
      </c>
      <c r="J93">
        <v>0</v>
      </c>
      <c r="K93">
        <v>0</v>
      </c>
      <c r="L93" s="94" t="s">
        <v>72</v>
      </c>
      <c r="M93" s="95" t="s">
        <v>6</v>
      </c>
      <c r="N93" s="96" t="s">
        <v>6</v>
      </c>
      <c r="O93" s="97" t="s">
        <v>341</v>
      </c>
      <c r="P93" s="98" t="s">
        <v>68</v>
      </c>
      <c r="Q93" s="99" t="s">
        <v>342</v>
      </c>
      <c r="R93" s="100" t="s">
        <v>343</v>
      </c>
      <c r="S93" s="101" t="s">
        <v>85</v>
      </c>
      <c r="T93" s="1">
        <v>4.5</v>
      </c>
      <c r="U93" s="129">
        <v>128.04</v>
      </c>
      <c r="V93" s="103" t="s">
        <v>8</v>
      </c>
      <c r="W93" s="1">
        <f t="shared" si="16"/>
        <v>161.69999999999999</v>
      </c>
      <c r="X93" s="2">
        <f t="shared" si="17"/>
        <v>727.65</v>
      </c>
      <c r="Y93" s="104" t="s">
        <v>70</v>
      </c>
      <c r="Z93" t="s">
        <v>70</v>
      </c>
      <c r="AA93" s="105">
        <v>698.18</v>
      </c>
      <c r="AB93" s="106">
        <v>0</v>
      </c>
      <c r="AC93" s="107" t="s">
        <v>66</v>
      </c>
      <c r="AD93" t="s">
        <v>66</v>
      </c>
      <c r="AE93" s="59" t="s">
        <v>344</v>
      </c>
      <c r="AF93" s="108">
        <v>2402</v>
      </c>
      <c r="AG93" s="3">
        <v>128.04</v>
      </c>
      <c r="AH93" s="4">
        <v>0.26290000000000002</v>
      </c>
      <c r="AJ93" s="109"/>
      <c r="AL93" s="110"/>
      <c r="AM93" s="5">
        <v>698.18</v>
      </c>
      <c r="AN93" s="6">
        <v>155.15</v>
      </c>
    </row>
    <row r="94" spans="1:40" ht="45" x14ac:dyDescent="0.25">
      <c r="A94" t="s">
        <v>65</v>
      </c>
      <c r="B94">
        <v>2</v>
      </c>
      <c r="C94" t="s">
        <v>65</v>
      </c>
      <c r="D94">
        <v>0</v>
      </c>
      <c r="E94">
        <v>1</v>
      </c>
      <c r="F94">
        <v>11</v>
      </c>
      <c r="G94">
        <v>0</v>
      </c>
      <c r="H94">
        <v>0</v>
      </c>
      <c r="I94">
        <v>5</v>
      </c>
      <c r="J94">
        <v>0</v>
      </c>
      <c r="K94">
        <v>0</v>
      </c>
      <c r="L94" s="94" t="s">
        <v>72</v>
      </c>
      <c r="M94" s="95" t="s">
        <v>6</v>
      </c>
      <c r="N94" s="96" t="s">
        <v>6</v>
      </c>
      <c r="O94" s="97" t="s">
        <v>345</v>
      </c>
      <c r="P94" s="98" t="s">
        <v>68</v>
      </c>
      <c r="Q94" s="99" t="s">
        <v>346</v>
      </c>
      <c r="R94" s="100" t="s">
        <v>347</v>
      </c>
      <c r="S94" s="101" t="s">
        <v>85</v>
      </c>
      <c r="T94" s="1">
        <v>20.45</v>
      </c>
      <c r="U94" s="129">
        <v>67.36</v>
      </c>
      <c r="V94" s="103" t="s">
        <v>8</v>
      </c>
      <c r="W94" s="1">
        <f t="shared" si="16"/>
        <v>85.07</v>
      </c>
      <c r="X94" s="2">
        <f t="shared" si="17"/>
        <v>1739.68</v>
      </c>
      <c r="Y94" s="104" t="s">
        <v>70</v>
      </c>
      <c r="Z94" t="s">
        <v>70</v>
      </c>
      <c r="AA94" s="105">
        <v>2354.8200000000002</v>
      </c>
      <c r="AB94" s="106">
        <v>0</v>
      </c>
      <c r="AC94" s="107" t="s">
        <v>66</v>
      </c>
      <c r="AD94" t="s">
        <v>66</v>
      </c>
      <c r="AE94" s="59" t="s">
        <v>348</v>
      </c>
      <c r="AF94" s="108">
        <v>2399</v>
      </c>
      <c r="AG94" s="3">
        <v>67.36</v>
      </c>
      <c r="AH94" s="4">
        <v>0.26290000000000002</v>
      </c>
      <c r="AJ94" s="109"/>
      <c r="AL94" s="110"/>
      <c r="AM94" s="5">
        <v>2354.8200000000002</v>
      </c>
      <c r="AN94" s="6">
        <v>115.15</v>
      </c>
    </row>
    <row r="95" spans="1:40" x14ac:dyDescent="0.25">
      <c r="A95" t="s">
        <v>65</v>
      </c>
      <c r="B95">
        <v>2</v>
      </c>
      <c r="C95" t="s">
        <v>65</v>
      </c>
      <c r="D95">
        <v>0</v>
      </c>
      <c r="E95">
        <v>1</v>
      </c>
      <c r="F95">
        <v>11</v>
      </c>
      <c r="G95">
        <v>0</v>
      </c>
      <c r="H95">
        <v>0</v>
      </c>
      <c r="I95">
        <v>6</v>
      </c>
      <c r="J95">
        <v>0</v>
      </c>
      <c r="K95">
        <v>0</v>
      </c>
      <c r="L95" s="94" t="s">
        <v>72</v>
      </c>
      <c r="M95" s="95" t="s">
        <v>6</v>
      </c>
      <c r="N95" s="96" t="s">
        <v>6</v>
      </c>
      <c r="O95" s="97" t="s">
        <v>349</v>
      </c>
      <c r="P95" s="98" t="s">
        <v>68</v>
      </c>
      <c r="Q95" s="99" t="s">
        <v>350</v>
      </c>
      <c r="R95" s="100" t="s">
        <v>351</v>
      </c>
      <c r="S95" s="101" t="s">
        <v>352</v>
      </c>
      <c r="T95" s="1">
        <v>30.9</v>
      </c>
      <c r="U95" s="129">
        <v>10.64</v>
      </c>
      <c r="V95" s="103" t="s">
        <v>8</v>
      </c>
      <c r="W95" s="1">
        <f t="shared" si="16"/>
        <v>13.44</v>
      </c>
      <c r="X95" s="2">
        <f t="shared" si="17"/>
        <v>415.3</v>
      </c>
      <c r="Y95" s="104" t="s">
        <v>70</v>
      </c>
      <c r="Z95" t="s">
        <v>70</v>
      </c>
      <c r="AA95" s="105">
        <v>438.16</v>
      </c>
      <c r="AB95" s="106">
        <v>0</v>
      </c>
      <c r="AC95" s="107" t="s">
        <v>66</v>
      </c>
      <c r="AD95" t="s">
        <v>66</v>
      </c>
      <c r="AE95" s="59" t="s">
        <v>353</v>
      </c>
      <c r="AF95" s="108">
        <v>2536</v>
      </c>
      <c r="AG95" s="3">
        <v>10.64</v>
      </c>
      <c r="AH95" s="4">
        <v>0.26290000000000002</v>
      </c>
      <c r="AJ95" s="109"/>
      <c r="AL95" s="110"/>
      <c r="AM95" s="5">
        <v>438.16</v>
      </c>
      <c r="AN95" s="6">
        <v>14.18</v>
      </c>
    </row>
    <row r="96" spans="1:40" ht="45" x14ac:dyDescent="0.25">
      <c r="A96" t="s">
        <v>65</v>
      </c>
      <c r="B96">
        <v>2</v>
      </c>
      <c r="C96" t="s">
        <v>65</v>
      </c>
      <c r="D96">
        <v>0</v>
      </c>
      <c r="E96">
        <v>1</v>
      </c>
      <c r="F96">
        <v>11</v>
      </c>
      <c r="G96">
        <v>0</v>
      </c>
      <c r="H96">
        <v>0</v>
      </c>
      <c r="I96">
        <v>7</v>
      </c>
      <c r="J96">
        <v>0</v>
      </c>
      <c r="K96">
        <v>0</v>
      </c>
      <c r="L96" s="94" t="s">
        <v>72</v>
      </c>
      <c r="M96" s="95" t="s">
        <v>6</v>
      </c>
      <c r="N96" s="96" t="s">
        <v>6</v>
      </c>
      <c r="O96" s="97" t="s">
        <v>354</v>
      </c>
      <c r="P96" s="98" t="s">
        <v>68</v>
      </c>
      <c r="Q96" s="99" t="s">
        <v>355</v>
      </c>
      <c r="R96" s="100" t="s">
        <v>356</v>
      </c>
      <c r="S96" s="101" t="s">
        <v>352</v>
      </c>
      <c r="T96" s="1">
        <v>117.86</v>
      </c>
      <c r="U96" s="129">
        <v>12.94</v>
      </c>
      <c r="V96" s="103" t="s">
        <v>8</v>
      </c>
      <c r="W96" s="1">
        <f t="shared" si="16"/>
        <v>16.34</v>
      </c>
      <c r="X96" s="2">
        <f t="shared" si="17"/>
        <v>1925.83</v>
      </c>
      <c r="Y96" s="104" t="s">
        <v>70</v>
      </c>
      <c r="Z96" t="s">
        <v>70</v>
      </c>
      <c r="AA96" s="105">
        <v>2021.3</v>
      </c>
      <c r="AB96" s="106">
        <v>0</v>
      </c>
      <c r="AC96" s="107" t="s">
        <v>66</v>
      </c>
      <c r="AD96" t="s">
        <v>66</v>
      </c>
      <c r="AE96" s="59" t="s">
        <v>357</v>
      </c>
      <c r="AF96" s="108">
        <v>2520</v>
      </c>
      <c r="AG96" s="3">
        <v>12.94</v>
      </c>
      <c r="AH96" s="4">
        <v>0.26290000000000002</v>
      </c>
      <c r="AJ96" s="109"/>
      <c r="AL96" s="110"/>
      <c r="AM96" s="5">
        <v>2021.3</v>
      </c>
      <c r="AN96" s="6">
        <v>17.149999999999999</v>
      </c>
    </row>
    <row r="97" spans="1:40" ht="45" x14ac:dyDescent="0.25">
      <c r="A97" t="s">
        <v>65</v>
      </c>
      <c r="B97">
        <v>2</v>
      </c>
      <c r="C97" t="s">
        <v>65</v>
      </c>
      <c r="D97">
        <v>0</v>
      </c>
      <c r="E97">
        <v>1</v>
      </c>
      <c r="F97">
        <v>11</v>
      </c>
      <c r="G97">
        <v>0</v>
      </c>
      <c r="H97">
        <v>0</v>
      </c>
      <c r="I97">
        <v>8</v>
      </c>
      <c r="J97">
        <v>0</v>
      </c>
      <c r="K97">
        <v>0</v>
      </c>
      <c r="L97" s="94" t="s">
        <v>72</v>
      </c>
      <c r="M97" s="95" t="s">
        <v>6</v>
      </c>
      <c r="N97" s="96" t="s">
        <v>6</v>
      </c>
      <c r="O97" s="97" t="s">
        <v>358</v>
      </c>
      <c r="P97" s="98" t="s">
        <v>68</v>
      </c>
      <c r="Q97" s="99" t="s">
        <v>359</v>
      </c>
      <c r="R97" s="100" t="s">
        <v>360</v>
      </c>
      <c r="S97" s="101" t="s">
        <v>352</v>
      </c>
      <c r="T97" s="1">
        <v>26.07</v>
      </c>
      <c r="U97" s="129">
        <v>11.92</v>
      </c>
      <c r="V97" s="103" t="s">
        <v>8</v>
      </c>
      <c r="W97" s="1">
        <f t="shared" si="16"/>
        <v>15.05</v>
      </c>
      <c r="X97" s="2">
        <f t="shared" si="17"/>
        <v>392.35</v>
      </c>
      <c r="Y97" s="104" t="s">
        <v>70</v>
      </c>
      <c r="Z97" t="s">
        <v>70</v>
      </c>
      <c r="AA97" s="105">
        <v>417.38</v>
      </c>
      <c r="AB97" s="106">
        <v>0</v>
      </c>
      <c r="AC97" s="107" t="s">
        <v>66</v>
      </c>
      <c r="AD97" t="s">
        <v>66</v>
      </c>
      <c r="AE97" s="59" t="s">
        <v>361</v>
      </c>
      <c r="AF97" s="108">
        <v>2521</v>
      </c>
      <c r="AG97" s="3">
        <v>11.92</v>
      </c>
      <c r="AH97" s="4">
        <v>0.26290000000000002</v>
      </c>
      <c r="AJ97" s="109"/>
      <c r="AL97" s="110"/>
      <c r="AM97" s="5">
        <v>417.38</v>
      </c>
      <c r="AN97" s="6">
        <v>16.010000000000002</v>
      </c>
    </row>
    <row r="98" spans="1:40" ht="30" x14ac:dyDescent="0.25">
      <c r="A98" t="s">
        <v>65</v>
      </c>
      <c r="B98">
        <v>2</v>
      </c>
      <c r="C98" t="s">
        <v>65</v>
      </c>
      <c r="D98">
        <v>0</v>
      </c>
      <c r="E98">
        <v>1</v>
      </c>
      <c r="F98">
        <v>11</v>
      </c>
      <c r="G98">
        <v>0</v>
      </c>
      <c r="H98">
        <v>0</v>
      </c>
      <c r="I98">
        <v>9</v>
      </c>
      <c r="J98">
        <v>0</v>
      </c>
      <c r="K98">
        <v>0</v>
      </c>
      <c r="L98" s="94" t="s">
        <v>72</v>
      </c>
      <c r="M98" s="95" t="s">
        <v>6</v>
      </c>
      <c r="N98" s="96" t="s">
        <v>6</v>
      </c>
      <c r="O98" s="97" t="s">
        <v>362</v>
      </c>
      <c r="P98" s="98" t="s">
        <v>68</v>
      </c>
      <c r="Q98" s="99" t="s">
        <v>363</v>
      </c>
      <c r="R98" s="100" t="s">
        <v>364</v>
      </c>
      <c r="S98" s="101" t="s">
        <v>80</v>
      </c>
      <c r="T98" s="1">
        <v>2.13</v>
      </c>
      <c r="U98" s="129">
        <v>579.14</v>
      </c>
      <c r="V98" s="103" t="s">
        <v>8</v>
      </c>
      <c r="W98" s="1">
        <f t="shared" si="16"/>
        <v>731.4</v>
      </c>
      <c r="X98" s="2">
        <f t="shared" si="17"/>
        <v>1557.88</v>
      </c>
      <c r="Y98" s="104" t="s">
        <v>70</v>
      </c>
      <c r="Z98" t="s">
        <v>70</v>
      </c>
      <c r="AA98" s="105">
        <v>1500.31</v>
      </c>
      <c r="AB98" s="106">
        <v>0</v>
      </c>
      <c r="AC98" s="107" t="s">
        <v>66</v>
      </c>
      <c r="AD98" t="s">
        <v>66</v>
      </c>
      <c r="AE98" s="59" t="s">
        <v>365</v>
      </c>
      <c r="AF98" s="108">
        <v>2680</v>
      </c>
      <c r="AG98" s="3">
        <v>579.14</v>
      </c>
      <c r="AH98" s="4">
        <v>0.26290000000000002</v>
      </c>
      <c r="AJ98" s="109"/>
      <c r="AL98" s="110"/>
      <c r="AM98" s="5">
        <v>1500.31</v>
      </c>
      <c r="AN98" s="6">
        <v>704.37</v>
      </c>
    </row>
    <row r="99" spans="1:40" ht="75" x14ac:dyDescent="0.25">
      <c r="A99" t="s">
        <v>65</v>
      </c>
      <c r="B99">
        <v>2</v>
      </c>
      <c r="C99" t="s">
        <v>65</v>
      </c>
      <c r="D99">
        <v>0</v>
      </c>
      <c r="E99">
        <v>1</v>
      </c>
      <c r="F99">
        <v>11</v>
      </c>
      <c r="G99">
        <v>0</v>
      </c>
      <c r="H99">
        <v>0</v>
      </c>
      <c r="I99">
        <v>10</v>
      </c>
      <c r="J99">
        <v>0</v>
      </c>
      <c r="K99">
        <v>0</v>
      </c>
      <c r="L99" s="94" t="s">
        <v>72</v>
      </c>
      <c r="M99" s="95" t="s">
        <v>6</v>
      </c>
      <c r="N99" s="96" t="s">
        <v>6</v>
      </c>
      <c r="O99" s="97" t="s">
        <v>366</v>
      </c>
      <c r="P99" s="98" t="s">
        <v>68</v>
      </c>
      <c r="Q99" s="99" t="s">
        <v>140</v>
      </c>
      <c r="R99" s="100" t="s">
        <v>141</v>
      </c>
      <c r="S99" s="101" t="s">
        <v>85</v>
      </c>
      <c r="T99" s="1">
        <v>70.040000000000006</v>
      </c>
      <c r="U99" s="129">
        <v>39.17</v>
      </c>
      <c r="V99" s="103" t="s">
        <v>8</v>
      </c>
      <c r="W99" s="1">
        <f t="shared" si="16"/>
        <v>49.47</v>
      </c>
      <c r="X99" s="2">
        <f t="shared" si="17"/>
        <v>3464.88</v>
      </c>
      <c r="Y99" s="104" t="s">
        <v>70</v>
      </c>
      <c r="Z99" t="s">
        <v>70</v>
      </c>
      <c r="AA99" s="105">
        <v>3242.15</v>
      </c>
      <c r="AB99" s="106">
        <v>0</v>
      </c>
      <c r="AC99" s="107" t="s">
        <v>66</v>
      </c>
      <c r="AD99" t="s">
        <v>66</v>
      </c>
      <c r="AE99" s="59" t="s">
        <v>142</v>
      </c>
      <c r="AF99" s="108">
        <v>6494</v>
      </c>
      <c r="AG99" s="3">
        <v>39.17</v>
      </c>
      <c r="AH99" s="4">
        <v>0.26290000000000002</v>
      </c>
      <c r="AJ99" s="109"/>
      <c r="AL99" s="110"/>
      <c r="AM99" s="5">
        <v>3242.15</v>
      </c>
      <c r="AN99" s="6">
        <v>46.29</v>
      </c>
    </row>
    <row r="100" spans="1:40" ht="45" x14ac:dyDescent="0.25">
      <c r="A100" t="s">
        <v>65</v>
      </c>
      <c r="B100">
        <v>2</v>
      </c>
      <c r="C100" t="s">
        <v>65</v>
      </c>
      <c r="D100">
        <v>0</v>
      </c>
      <c r="E100">
        <v>1</v>
      </c>
      <c r="F100">
        <v>11</v>
      </c>
      <c r="G100">
        <v>0</v>
      </c>
      <c r="H100">
        <v>0</v>
      </c>
      <c r="I100">
        <v>11</v>
      </c>
      <c r="J100">
        <v>0</v>
      </c>
      <c r="K100">
        <v>0</v>
      </c>
      <c r="L100" s="94" t="s">
        <v>72</v>
      </c>
      <c r="M100" s="95" t="s">
        <v>6</v>
      </c>
      <c r="N100" s="96" t="s">
        <v>6</v>
      </c>
      <c r="O100" s="97" t="s">
        <v>367</v>
      </c>
      <c r="P100" s="98" t="s">
        <v>68</v>
      </c>
      <c r="Q100" s="99" t="s">
        <v>368</v>
      </c>
      <c r="R100" s="100" t="s">
        <v>369</v>
      </c>
      <c r="S100" s="101" t="s">
        <v>85</v>
      </c>
      <c r="T100" s="1">
        <v>128</v>
      </c>
      <c r="U100" s="129">
        <v>54.46</v>
      </c>
      <c r="V100" s="103" t="s">
        <v>8</v>
      </c>
      <c r="W100" s="1">
        <f t="shared" si="16"/>
        <v>68.78</v>
      </c>
      <c r="X100" s="2">
        <f t="shared" si="17"/>
        <v>8803.84</v>
      </c>
      <c r="Y100" s="104" t="s">
        <v>70</v>
      </c>
      <c r="Z100" t="s">
        <v>70</v>
      </c>
      <c r="AA100" s="105">
        <v>8791.0400000000009</v>
      </c>
      <c r="AB100" s="106">
        <v>0</v>
      </c>
      <c r="AC100" s="107" t="s">
        <v>66</v>
      </c>
      <c r="AD100" t="s">
        <v>66</v>
      </c>
      <c r="AE100" s="59" t="s">
        <v>370</v>
      </c>
      <c r="AF100" s="108">
        <v>6010</v>
      </c>
      <c r="AG100" s="3">
        <v>54.46</v>
      </c>
      <c r="AH100" s="4">
        <v>0.26290000000000002</v>
      </c>
      <c r="AJ100" s="109"/>
      <c r="AL100" s="110"/>
      <c r="AM100" s="5">
        <v>8791.0400000000009</v>
      </c>
      <c r="AN100" s="6">
        <v>68.680000000000007</v>
      </c>
    </row>
    <row r="101" spans="1:40" ht="30" x14ac:dyDescent="0.25">
      <c r="A101" t="s">
        <v>65</v>
      </c>
      <c r="B101">
        <v>2</v>
      </c>
      <c r="C101" t="s">
        <v>65</v>
      </c>
      <c r="D101">
        <v>0</v>
      </c>
      <c r="E101">
        <v>1</v>
      </c>
      <c r="F101">
        <v>11</v>
      </c>
      <c r="G101">
        <v>0</v>
      </c>
      <c r="H101">
        <v>0</v>
      </c>
      <c r="I101">
        <v>12</v>
      </c>
      <c r="J101">
        <v>0</v>
      </c>
      <c r="K101">
        <v>0</v>
      </c>
      <c r="L101" s="94" t="s">
        <v>72</v>
      </c>
      <c r="M101" s="95" t="s">
        <v>6</v>
      </c>
      <c r="N101" s="96" t="s">
        <v>6</v>
      </c>
      <c r="O101" s="97" t="s">
        <v>371</v>
      </c>
      <c r="P101" s="98" t="s">
        <v>68</v>
      </c>
      <c r="Q101" s="99" t="s">
        <v>372</v>
      </c>
      <c r="R101" s="100" t="s">
        <v>373</v>
      </c>
      <c r="S101" s="101" t="s">
        <v>117</v>
      </c>
      <c r="T101" s="1">
        <v>2</v>
      </c>
      <c r="U101" s="129">
        <v>53.86</v>
      </c>
      <c r="V101" s="103" t="s">
        <v>8</v>
      </c>
      <c r="W101" s="1">
        <f t="shared" si="16"/>
        <v>68.02</v>
      </c>
      <c r="X101" s="2">
        <f t="shared" si="17"/>
        <v>136.04</v>
      </c>
      <c r="Y101" s="104" t="s">
        <v>70</v>
      </c>
      <c r="Z101" t="s">
        <v>70</v>
      </c>
      <c r="AA101" s="105">
        <v>129.34</v>
      </c>
      <c r="AB101" s="106">
        <v>0</v>
      </c>
      <c r="AC101" s="107" t="s">
        <v>66</v>
      </c>
      <c r="AD101" t="s">
        <v>66</v>
      </c>
      <c r="AE101" s="59" t="s">
        <v>374</v>
      </c>
      <c r="AF101" s="108">
        <v>3534</v>
      </c>
      <c r="AG101" s="3">
        <v>53.86</v>
      </c>
      <c r="AH101" s="4">
        <v>0.26290000000000002</v>
      </c>
      <c r="AJ101" s="109"/>
      <c r="AL101" s="110"/>
      <c r="AM101" s="5">
        <v>129.34</v>
      </c>
      <c r="AN101" s="6">
        <v>64.67</v>
      </c>
    </row>
    <row r="102" spans="1:40" ht="30" x14ac:dyDescent="0.25">
      <c r="A102" t="s">
        <v>65</v>
      </c>
      <c r="B102">
        <v>2</v>
      </c>
      <c r="C102" t="s">
        <v>65</v>
      </c>
      <c r="D102">
        <v>0</v>
      </c>
      <c r="E102">
        <v>1</v>
      </c>
      <c r="F102">
        <v>11</v>
      </c>
      <c r="G102">
        <v>0</v>
      </c>
      <c r="H102">
        <v>0</v>
      </c>
      <c r="I102">
        <v>13</v>
      </c>
      <c r="J102">
        <v>0</v>
      </c>
      <c r="K102">
        <v>0</v>
      </c>
      <c r="L102" s="94" t="s">
        <v>72</v>
      </c>
      <c r="M102" s="95" t="s">
        <v>6</v>
      </c>
      <c r="N102" s="96" t="s">
        <v>6</v>
      </c>
      <c r="O102" s="97" t="s">
        <v>375</v>
      </c>
      <c r="P102" s="98" t="s">
        <v>102</v>
      </c>
      <c r="Q102" s="99" t="s">
        <v>376</v>
      </c>
      <c r="R102" s="100" t="s">
        <v>377</v>
      </c>
      <c r="S102" s="101" t="s">
        <v>117</v>
      </c>
      <c r="T102" s="1">
        <v>3.5</v>
      </c>
      <c r="U102" s="129">
        <v>54.32</v>
      </c>
      <c r="V102" s="103" t="s">
        <v>8</v>
      </c>
      <c r="W102" s="1">
        <f t="shared" si="16"/>
        <v>68.599999999999994</v>
      </c>
      <c r="X102" s="2">
        <f t="shared" si="17"/>
        <v>240.1</v>
      </c>
      <c r="Y102" s="104" t="s">
        <v>70</v>
      </c>
      <c r="Z102" t="s">
        <v>70</v>
      </c>
      <c r="AA102" s="105">
        <v>240.1</v>
      </c>
      <c r="AB102" s="106">
        <v>0</v>
      </c>
      <c r="AC102" s="107" t="s">
        <v>66</v>
      </c>
      <c r="AD102" t="s">
        <v>66</v>
      </c>
      <c r="AE102" s="59" t="s">
        <v>378</v>
      </c>
      <c r="AF102" s="108">
        <v>64</v>
      </c>
      <c r="AG102" s="3">
        <v>54.32</v>
      </c>
      <c r="AH102" s="4">
        <v>0.26290000000000002</v>
      </c>
      <c r="AJ102" s="109"/>
      <c r="AL102" s="110"/>
      <c r="AM102" s="5">
        <v>240.1</v>
      </c>
      <c r="AN102" s="6">
        <v>68.599999999999994</v>
      </c>
    </row>
    <row r="103" spans="1:40" ht="30" x14ac:dyDescent="0.25">
      <c r="A103" t="s">
        <v>65</v>
      </c>
      <c r="B103">
        <v>2</v>
      </c>
      <c r="C103" t="s">
        <v>65</v>
      </c>
      <c r="D103">
        <v>0</v>
      </c>
      <c r="E103">
        <v>1</v>
      </c>
      <c r="F103">
        <v>11</v>
      </c>
      <c r="G103">
        <v>0</v>
      </c>
      <c r="H103">
        <v>0</v>
      </c>
      <c r="I103">
        <v>14</v>
      </c>
      <c r="J103">
        <v>0</v>
      </c>
      <c r="K103">
        <v>0</v>
      </c>
      <c r="L103" s="94" t="s">
        <v>72</v>
      </c>
      <c r="M103" s="95" t="s">
        <v>6</v>
      </c>
      <c r="N103" s="96" t="s">
        <v>6</v>
      </c>
      <c r="O103" s="97" t="s">
        <v>379</v>
      </c>
      <c r="P103" s="98" t="s">
        <v>68</v>
      </c>
      <c r="Q103" s="99" t="s">
        <v>380</v>
      </c>
      <c r="R103" s="100" t="s">
        <v>381</v>
      </c>
      <c r="S103" s="101" t="s">
        <v>85</v>
      </c>
      <c r="T103" s="1">
        <v>26</v>
      </c>
      <c r="U103" s="129">
        <v>41.81</v>
      </c>
      <c r="V103" s="103" t="s">
        <v>8</v>
      </c>
      <c r="W103" s="1">
        <f t="shared" si="16"/>
        <v>52.8</v>
      </c>
      <c r="X103" s="2">
        <f t="shared" si="17"/>
        <v>1372.8</v>
      </c>
      <c r="Y103" s="104" t="s">
        <v>70</v>
      </c>
      <c r="Z103" t="s">
        <v>70</v>
      </c>
      <c r="AA103" s="105">
        <v>1393.6</v>
      </c>
      <c r="AB103" s="106">
        <v>0</v>
      </c>
      <c r="AC103" s="107" t="s">
        <v>66</v>
      </c>
      <c r="AD103" t="s">
        <v>66</v>
      </c>
      <c r="AE103" s="59" t="s">
        <v>382</v>
      </c>
      <c r="AF103" s="108">
        <v>2803</v>
      </c>
      <c r="AG103" s="3">
        <v>41.81</v>
      </c>
      <c r="AH103" s="4">
        <v>0.26290000000000002</v>
      </c>
      <c r="AJ103" s="109"/>
      <c r="AL103" s="110"/>
      <c r="AM103" s="5">
        <v>1393.6</v>
      </c>
      <c r="AN103" s="6">
        <v>53.6</v>
      </c>
    </row>
    <row r="104" spans="1:40" ht="30" x14ac:dyDescent="0.25">
      <c r="A104" t="s">
        <v>65</v>
      </c>
      <c r="B104">
        <v>2</v>
      </c>
      <c r="C104" t="s">
        <v>65</v>
      </c>
      <c r="D104">
        <v>0</v>
      </c>
      <c r="E104">
        <v>1</v>
      </c>
      <c r="F104">
        <v>11</v>
      </c>
      <c r="G104">
        <v>0</v>
      </c>
      <c r="H104">
        <v>0</v>
      </c>
      <c r="I104">
        <v>15</v>
      </c>
      <c r="J104">
        <v>0</v>
      </c>
      <c r="K104">
        <v>0</v>
      </c>
      <c r="L104" s="94" t="s">
        <v>72</v>
      </c>
      <c r="M104" s="95" t="s">
        <v>6</v>
      </c>
      <c r="N104" s="96" t="s">
        <v>6</v>
      </c>
      <c r="O104" s="97" t="s">
        <v>383</v>
      </c>
      <c r="P104" s="98" t="s">
        <v>68</v>
      </c>
      <c r="Q104" s="99" t="s">
        <v>384</v>
      </c>
      <c r="R104" s="100" t="s">
        <v>385</v>
      </c>
      <c r="S104" s="101" t="s">
        <v>85</v>
      </c>
      <c r="T104" s="1">
        <v>26</v>
      </c>
      <c r="U104" s="129">
        <v>2.42</v>
      </c>
      <c r="V104" s="103" t="s">
        <v>8</v>
      </c>
      <c r="W104" s="1">
        <f t="shared" si="16"/>
        <v>3.06</v>
      </c>
      <c r="X104" s="2">
        <f t="shared" si="17"/>
        <v>79.56</v>
      </c>
      <c r="Y104" s="104" t="s">
        <v>70</v>
      </c>
      <c r="Z104" t="s">
        <v>70</v>
      </c>
      <c r="AA104" s="105">
        <v>99.06</v>
      </c>
      <c r="AB104" s="106">
        <v>0</v>
      </c>
      <c r="AC104" s="107" t="s">
        <v>66</v>
      </c>
      <c r="AD104" t="s">
        <v>66</v>
      </c>
      <c r="AE104" s="59" t="s">
        <v>386</v>
      </c>
      <c r="AF104" s="108">
        <v>2270</v>
      </c>
      <c r="AG104" s="3">
        <v>2.42</v>
      </c>
      <c r="AH104" s="4">
        <v>0.26290000000000002</v>
      </c>
      <c r="AJ104" s="109"/>
      <c r="AL104" s="110"/>
      <c r="AM104" s="5">
        <v>99.06</v>
      </c>
      <c r="AN104" s="6">
        <v>3.81</v>
      </c>
    </row>
    <row r="105" spans="1:40" ht="30" x14ac:dyDescent="0.25">
      <c r="A105" t="s">
        <v>65</v>
      </c>
      <c r="B105">
        <v>2</v>
      </c>
      <c r="C105" t="s">
        <v>65</v>
      </c>
      <c r="D105">
        <v>0</v>
      </c>
      <c r="E105">
        <v>1</v>
      </c>
      <c r="F105">
        <v>11</v>
      </c>
      <c r="G105">
        <v>0</v>
      </c>
      <c r="H105">
        <v>0</v>
      </c>
      <c r="I105">
        <v>16</v>
      </c>
      <c r="J105">
        <v>0</v>
      </c>
      <c r="K105">
        <v>0</v>
      </c>
      <c r="L105" s="94" t="s">
        <v>72</v>
      </c>
      <c r="M105" s="95" t="s">
        <v>6</v>
      </c>
      <c r="N105" s="96" t="s">
        <v>6</v>
      </c>
      <c r="O105" s="97" t="s">
        <v>387</v>
      </c>
      <c r="P105" s="98" t="s">
        <v>68</v>
      </c>
      <c r="Q105" s="99" t="s">
        <v>176</v>
      </c>
      <c r="R105" s="100" t="s">
        <v>177</v>
      </c>
      <c r="S105" s="101" t="s">
        <v>85</v>
      </c>
      <c r="T105" s="1">
        <v>50.05</v>
      </c>
      <c r="U105" s="129">
        <v>4.16</v>
      </c>
      <c r="V105" s="103" t="s">
        <v>8</v>
      </c>
      <c r="W105" s="1">
        <f t="shared" si="16"/>
        <v>5.25</v>
      </c>
      <c r="X105" s="2">
        <f t="shared" si="17"/>
        <v>262.76</v>
      </c>
      <c r="Y105" s="104" t="s">
        <v>70</v>
      </c>
      <c r="Z105" t="s">
        <v>70</v>
      </c>
      <c r="AA105" s="105">
        <v>265.27</v>
      </c>
      <c r="AB105" s="106">
        <v>0</v>
      </c>
      <c r="AC105" s="107" t="s">
        <v>66</v>
      </c>
      <c r="AD105" t="s">
        <v>66</v>
      </c>
      <c r="AE105" s="59" t="s">
        <v>178</v>
      </c>
      <c r="AF105" s="108">
        <v>6084</v>
      </c>
      <c r="AG105" s="3">
        <v>4.16</v>
      </c>
      <c r="AH105" s="4">
        <v>0.26290000000000002</v>
      </c>
      <c r="AJ105" s="109"/>
      <c r="AL105" s="110"/>
      <c r="AM105" s="5">
        <v>265.27</v>
      </c>
      <c r="AN105" s="6">
        <v>5.3</v>
      </c>
    </row>
    <row r="106" spans="1:40" ht="30" x14ac:dyDescent="0.25">
      <c r="A106" t="s">
        <v>65</v>
      </c>
      <c r="B106">
        <v>2</v>
      </c>
      <c r="C106" t="s">
        <v>65</v>
      </c>
      <c r="D106">
        <v>0</v>
      </c>
      <c r="E106">
        <v>1</v>
      </c>
      <c r="F106">
        <v>11</v>
      </c>
      <c r="G106">
        <v>0</v>
      </c>
      <c r="H106">
        <v>0</v>
      </c>
      <c r="I106">
        <v>17</v>
      </c>
      <c r="J106">
        <v>0</v>
      </c>
      <c r="K106">
        <v>0</v>
      </c>
      <c r="L106" s="94" t="s">
        <v>72</v>
      </c>
      <c r="M106" s="95" t="s">
        <v>6</v>
      </c>
      <c r="N106" s="96" t="s">
        <v>6</v>
      </c>
      <c r="O106" s="97" t="s">
        <v>388</v>
      </c>
      <c r="P106" s="98" t="s">
        <v>68</v>
      </c>
      <c r="Q106" s="99" t="s">
        <v>180</v>
      </c>
      <c r="R106" s="100" t="s">
        <v>181</v>
      </c>
      <c r="S106" s="101" t="s">
        <v>85</v>
      </c>
      <c r="T106" s="1">
        <v>50.05</v>
      </c>
      <c r="U106" s="129">
        <v>12.76</v>
      </c>
      <c r="V106" s="103" t="s">
        <v>8</v>
      </c>
      <c r="W106" s="1">
        <f t="shared" si="16"/>
        <v>16.11</v>
      </c>
      <c r="X106" s="2">
        <f t="shared" si="17"/>
        <v>806.31</v>
      </c>
      <c r="Y106" s="104" t="s">
        <v>70</v>
      </c>
      <c r="Z106" t="s">
        <v>70</v>
      </c>
      <c r="AA106" s="105">
        <v>794.29</v>
      </c>
      <c r="AB106" s="106">
        <v>0</v>
      </c>
      <c r="AC106" s="107" t="s">
        <v>66</v>
      </c>
      <c r="AD106" t="s">
        <v>66</v>
      </c>
      <c r="AE106" s="59" t="s">
        <v>182</v>
      </c>
      <c r="AF106" s="108">
        <v>6086</v>
      </c>
      <c r="AG106" s="3">
        <v>12.76</v>
      </c>
      <c r="AH106" s="4">
        <v>0.26290000000000002</v>
      </c>
      <c r="AJ106" s="109"/>
      <c r="AL106" s="110"/>
      <c r="AM106" s="5">
        <v>794.29</v>
      </c>
      <c r="AN106" s="6">
        <v>15.87</v>
      </c>
    </row>
    <row r="107" spans="1:40" x14ac:dyDescent="0.25">
      <c r="A107">
        <v>2</v>
      </c>
      <c r="B107">
        <v>2</v>
      </c>
      <c r="C107">
        <v>2</v>
      </c>
      <c r="D107">
        <v>17</v>
      </c>
      <c r="E107">
        <v>1</v>
      </c>
      <c r="F107">
        <v>12</v>
      </c>
      <c r="G107">
        <v>0</v>
      </c>
      <c r="H107">
        <v>0</v>
      </c>
      <c r="I107">
        <v>0</v>
      </c>
      <c r="J107">
        <v>123</v>
      </c>
      <c r="K107">
        <v>17</v>
      </c>
      <c r="L107" s="94" t="s">
        <v>72</v>
      </c>
      <c r="M107" s="95" t="s">
        <v>3</v>
      </c>
      <c r="N107" s="96" t="s">
        <v>3</v>
      </c>
      <c r="O107" s="97" t="s">
        <v>389</v>
      </c>
      <c r="P107" s="98" t="s">
        <v>68</v>
      </c>
      <c r="Q107" s="99"/>
      <c r="R107" s="100" t="s">
        <v>390</v>
      </c>
      <c r="S107" s="101" t="s">
        <v>67</v>
      </c>
      <c r="T107" s="1">
        <v>0</v>
      </c>
      <c r="U107" s="129">
        <v>0</v>
      </c>
      <c r="V107" s="103" t="s">
        <v>8</v>
      </c>
      <c r="W107" s="1">
        <v>0</v>
      </c>
      <c r="X107" s="2">
        <f>SUM(X108:X123)</f>
        <v>134529.41</v>
      </c>
      <c r="Y107" s="104" t="s">
        <v>70</v>
      </c>
      <c r="Z107" t="s">
        <v>66</v>
      </c>
      <c r="AA107" s="105">
        <v>136706.22</v>
      </c>
      <c r="AB107" s="106">
        <v>0</v>
      </c>
      <c r="AC107" s="107" t="s">
        <v>66</v>
      </c>
      <c r="AD107">
        <v>13</v>
      </c>
      <c r="AE107" s="59" t="b">
        <v>0</v>
      </c>
      <c r="AF107" s="108" t="s">
        <v>69</v>
      </c>
      <c r="AG107" s="3">
        <v>0</v>
      </c>
      <c r="AH107" s="4">
        <v>0.26290000000000002</v>
      </c>
      <c r="AJ107" s="109"/>
      <c r="AL107" s="110"/>
      <c r="AM107" s="5">
        <v>136706.22</v>
      </c>
      <c r="AN107" s="6">
        <v>0</v>
      </c>
    </row>
    <row r="108" spans="1:40" ht="45" x14ac:dyDescent="0.25">
      <c r="A108" t="s">
        <v>65</v>
      </c>
      <c r="B108">
        <v>2</v>
      </c>
      <c r="C108" t="s">
        <v>65</v>
      </c>
      <c r="D108">
        <v>0</v>
      </c>
      <c r="E108">
        <v>1</v>
      </c>
      <c r="F108">
        <v>12</v>
      </c>
      <c r="G108">
        <v>0</v>
      </c>
      <c r="H108">
        <v>0</v>
      </c>
      <c r="I108">
        <v>1</v>
      </c>
      <c r="J108">
        <v>0</v>
      </c>
      <c r="K108">
        <v>0</v>
      </c>
      <c r="L108" s="94" t="s">
        <v>72</v>
      </c>
      <c r="M108" s="95" t="s">
        <v>6</v>
      </c>
      <c r="N108" s="96" t="s">
        <v>6</v>
      </c>
      <c r="O108" s="97" t="s">
        <v>391</v>
      </c>
      <c r="P108" s="98" t="s">
        <v>68</v>
      </c>
      <c r="Q108" s="99" t="s">
        <v>330</v>
      </c>
      <c r="R108" s="100" t="s">
        <v>331</v>
      </c>
      <c r="S108" s="101" t="s">
        <v>117</v>
      </c>
      <c r="T108" s="1">
        <v>31</v>
      </c>
      <c r="U108" s="129">
        <v>61.19</v>
      </c>
      <c r="V108" s="103" t="s">
        <v>8</v>
      </c>
      <c r="W108" s="1">
        <f t="shared" ref="W108:W123" si="18">ROUND(U108*(1+$S$8),2)</f>
        <v>77.28</v>
      </c>
      <c r="X108" s="2">
        <f t="shared" ref="X108:X123" si="19">ROUND(W108*T108,2)</f>
        <v>2395.6799999999998</v>
      </c>
      <c r="Y108" s="104" t="s">
        <v>70</v>
      </c>
      <c r="Z108" t="s">
        <v>70</v>
      </c>
      <c r="AA108" s="105">
        <v>2345.46</v>
      </c>
      <c r="AB108" s="106">
        <v>0</v>
      </c>
      <c r="AC108" s="107" t="s">
        <v>66</v>
      </c>
      <c r="AD108" t="s">
        <v>66</v>
      </c>
      <c r="AE108" s="59" t="s">
        <v>332</v>
      </c>
      <c r="AF108" s="108">
        <v>2249</v>
      </c>
      <c r="AG108" s="3">
        <v>61.19</v>
      </c>
      <c r="AH108" s="4">
        <v>0.26290000000000002</v>
      </c>
      <c r="AJ108" s="109"/>
      <c r="AL108" s="110"/>
      <c r="AM108" s="5">
        <v>2345.46</v>
      </c>
      <c r="AN108" s="6">
        <v>75.66</v>
      </c>
    </row>
    <row r="109" spans="1:40" ht="45" x14ac:dyDescent="0.25">
      <c r="A109" t="s">
        <v>65</v>
      </c>
      <c r="B109">
        <v>2</v>
      </c>
      <c r="C109" t="s">
        <v>65</v>
      </c>
      <c r="D109">
        <v>0</v>
      </c>
      <c r="E109">
        <v>1</v>
      </c>
      <c r="F109">
        <v>12</v>
      </c>
      <c r="G109">
        <v>0</v>
      </c>
      <c r="H109">
        <v>0</v>
      </c>
      <c r="I109">
        <v>2</v>
      </c>
      <c r="J109">
        <v>0</v>
      </c>
      <c r="K109">
        <v>0</v>
      </c>
      <c r="L109" s="94" t="s">
        <v>72</v>
      </c>
      <c r="M109" s="95" t="s">
        <v>6</v>
      </c>
      <c r="N109" s="96" t="s">
        <v>6</v>
      </c>
      <c r="O109" s="97" t="s">
        <v>392</v>
      </c>
      <c r="P109" s="98" t="s">
        <v>68</v>
      </c>
      <c r="Q109" s="99" t="s">
        <v>393</v>
      </c>
      <c r="R109" s="100" t="s">
        <v>394</v>
      </c>
      <c r="S109" s="101" t="s">
        <v>85</v>
      </c>
      <c r="T109" s="1">
        <v>35.14</v>
      </c>
      <c r="U109" s="129">
        <v>72.260000000000005</v>
      </c>
      <c r="V109" s="103" t="s">
        <v>8</v>
      </c>
      <c r="W109" s="1">
        <f t="shared" si="18"/>
        <v>91.26</v>
      </c>
      <c r="X109" s="2">
        <f t="shared" si="19"/>
        <v>3206.88</v>
      </c>
      <c r="Y109" s="104" t="s">
        <v>70</v>
      </c>
      <c r="Z109" t="s">
        <v>70</v>
      </c>
      <c r="AA109" s="105">
        <v>2997.79</v>
      </c>
      <c r="AB109" s="106">
        <v>0</v>
      </c>
      <c r="AC109" s="107" t="s">
        <v>66</v>
      </c>
      <c r="AD109" t="s">
        <v>66</v>
      </c>
      <c r="AE109" s="59" t="s">
        <v>395</v>
      </c>
      <c r="AF109" s="108">
        <v>2312</v>
      </c>
      <c r="AG109" s="3">
        <v>72.260000000000005</v>
      </c>
      <c r="AH109" s="4">
        <v>0.26290000000000002</v>
      </c>
      <c r="AJ109" s="109"/>
      <c r="AL109" s="110"/>
      <c r="AM109" s="5">
        <v>2997.79</v>
      </c>
      <c r="AN109" s="6">
        <v>85.31</v>
      </c>
    </row>
    <row r="110" spans="1:40" ht="45" x14ac:dyDescent="0.25">
      <c r="A110" t="s">
        <v>65</v>
      </c>
      <c r="B110">
        <v>2</v>
      </c>
      <c r="C110" t="s">
        <v>65</v>
      </c>
      <c r="D110">
        <v>0</v>
      </c>
      <c r="E110">
        <v>1</v>
      </c>
      <c r="F110">
        <v>12</v>
      </c>
      <c r="G110">
        <v>0</v>
      </c>
      <c r="H110">
        <v>0</v>
      </c>
      <c r="I110">
        <v>3</v>
      </c>
      <c r="J110">
        <v>0</v>
      </c>
      <c r="K110">
        <v>0</v>
      </c>
      <c r="L110" s="94" t="s">
        <v>72</v>
      </c>
      <c r="M110" s="95" t="s">
        <v>6</v>
      </c>
      <c r="N110" s="96" t="s">
        <v>6</v>
      </c>
      <c r="O110" s="97" t="s">
        <v>396</v>
      </c>
      <c r="P110" s="98" t="s">
        <v>68</v>
      </c>
      <c r="Q110" s="99" t="s">
        <v>397</v>
      </c>
      <c r="R110" s="100" t="s">
        <v>398</v>
      </c>
      <c r="S110" s="101" t="s">
        <v>85</v>
      </c>
      <c r="T110" s="1">
        <v>34.46</v>
      </c>
      <c r="U110" s="129">
        <v>97.95</v>
      </c>
      <c r="V110" s="103" t="s">
        <v>8</v>
      </c>
      <c r="W110" s="1">
        <f t="shared" si="18"/>
        <v>123.7</v>
      </c>
      <c r="X110" s="2">
        <f t="shared" si="19"/>
        <v>4262.7</v>
      </c>
      <c r="Y110" s="104" t="s">
        <v>70</v>
      </c>
      <c r="Z110" t="s">
        <v>70</v>
      </c>
      <c r="AA110" s="105">
        <v>4077.65</v>
      </c>
      <c r="AB110" s="106">
        <v>0</v>
      </c>
      <c r="AC110" s="107" t="s">
        <v>66</v>
      </c>
      <c r="AD110" t="s">
        <v>66</v>
      </c>
      <c r="AE110" s="59" t="s">
        <v>399</v>
      </c>
      <c r="AF110" s="108">
        <v>2405</v>
      </c>
      <c r="AG110" s="3">
        <v>97.95</v>
      </c>
      <c r="AH110" s="4">
        <v>0.26290000000000002</v>
      </c>
      <c r="AJ110" s="109"/>
      <c r="AL110" s="110"/>
      <c r="AM110" s="5">
        <v>4077.65</v>
      </c>
      <c r="AN110" s="6">
        <v>118.33</v>
      </c>
    </row>
    <row r="111" spans="1:40" ht="45" x14ac:dyDescent="0.25">
      <c r="A111" t="s">
        <v>65</v>
      </c>
      <c r="B111">
        <v>2</v>
      </c>
      <c r="C111" t="s">
        <v>65</v>
      </c>
      <c r="D111">
        <v>0</v>
      </c>
      <c r="E111">
        <v>1</v>
      </c>
      <c r="F111">
        <v>12</v>
      </c>
      <c r="G111">
        <v>0</v>
      </c>
      <c r="H111">
        <v>0</v>
      </c>
      <c r="I111">
        <v>4</v>
      </c>
      <c r="J111">
        <v>0</v>
      </c>
      <c r="K111">
        <v>0</v>
      </c>
      <c r="L111" s="94" t="s">
        <v>72</v>
      </c>
      <c r="M111" s="95" t="s">
        <v>6</v>
      </c>
      <c r="N111" s="96" t="s">
        <v>6</v>
      </c>
      <c r="O111" s="97" t="s">
        <v>400</v>
      </c>
      <c r="P111" s="98" t="s">
        <v>68</v>
      </c>
      <c r="Q111" s="99" t="s">
        <v>401</v>
      </c>
      <c r="R111" s="100" t="s">
        <v>402</v>
      </c>
      <c r="S111" s="101" t="s">
        <v>85</v>
      </c>
      <c r="T111" s="1">
        <v>6.6</v>
      </c>
      <c r="U111" s="129">
        <v>180.22</v>
      </c>
      <c r="V111" s="103" t="s">
        <v>8</v>
      </c>
      <c r="W111" s="1">
        <f t="shared" si="18"/>
        <v>227.6</v>
      </c>
      <c r="X111" s="2">
        <f t="shared" si="19"/>
        <v>1502.16</v>
      </c>
      <c r="Y111" s="104" t="s">
        <v>70</v>
      </c>
      <c r="Z111" t="s">
        <v>70</v>
      </c>
      <c r="AA111" s="105">
        <v>1496.68</v>
      </c>
      <c r="AB111" s="106">
        <v>0</v>
      </c>
      <c r="AC111" s="107" t="s">
        <v>66</v>
      </c>
      <c r="AD111" t="s">
        <v>66</v>
      </c>
      <c r="AE111" s="59" t="s">
        <v>403</v>
      </c>
      <c r="AF111" s="108">
        <v>2329</v>
      </c>
      <c r="AG111" s="3">
        <v>180.22</v>
      </c>
      <c r="AH111" s="4">
        <v>0.26290000000000002</v>
      </c>
      <c r="AJ111" s="109"/>
      <c r="AL111" s="110"/>
      <c r="AM111" s="5">
        <v>1496.68</v>
      </c>
      <c r="AN111" s="6">
        <v>226.77</v>
      </c>
    </row>
    <row r="112" spans="1:40" x14ac:dyDescent="0.25">
      <c r="A112" t="s">
        <v>65</v>
      </c>
      <c r="B112">
        <v>2</v>
      </c>
      <c r="C112" t="s">
        <v>65</v>
      </c>
      <c r="D112">
        <v>0</v>
      </c>
      <c r="E112">
        <v>1</v>
      </c>
      <c r="F112">
        <v>12</v>
      </c>
      <c r="G112">
        <v>0</v>
      </c>
      <c r="H112">
        <v>0</v>
      </c>
      <c r="I112">
        <v>5</v>
      </c>
      <c r="J112">
        <v>0</v>
      </c>
      <c r="K112">
        <v>0</v>
      </c>
      <c r="L112" s="94" t="s">
        <v>72</v>
      </c>
      <c r="M112" s="95" t="s">
        <v>6</v>
      </c>
      <c r="N112" s="96" t="s">
        <v>6</v>
      </c>
      <c r="O112" s="97" t="s">
        <v>404</v>
      </c>
      <c r="P112" s="98" t="s">
        <v>68</v>
      </c>
      <c r="Q112" s="99" t="s">
        <v>350</v>
      </c>
      <c r="R112" s="100" t="s">
        <v>351</v>
      </c>
      <c r="S112" s="101" t="s">
        <v>352</v>
      </c>
      <c r="T112" s="1">
        <v>56.8</v>
      </c>
      <c r="U112" s="129">
        <v>10.64</v>
      </c>
      <c r="V112" s="103" t="s">
        <v>8</v>
      </c>
      <c r="W112" s="1">
        <f t="shared" si="18"/>
        <v>13.44</v>
      </c>
      <c r="X112" s="2">
        <f t="shared" si="19"/>
        <v>763.39</v>
      </c>
      <c r="Y112" s="104" t="s">
        <v>70</v>
      </c>
      <c r="Z112" t="s">
        <v>70</v>
      </c>
      <c r="AA112" s="105">
        <v>805.42</v>
      </c>
      <c r="AB112" s="106">
        <v>0</v>
      </c>
      <c r="AC112" s="107" t="s">
        <v>66</v>
      </c>
      <c r="AD112" t="s">
        <v>66</v>
      </c>
      <c r="AE112" s="59" t="s">
        <v>353</v>
      </c>
      <c r="AF112" s="108">
        <v>2536</v>
      </c>
      <c r="AG112" s="3">
        <v>10.64</v>
      </c>
      <c r="AH112" s="4">
        <v>0.26290000000000002</v>
      </c>
      <c r="AJ112" s="109"/>
      <c r="AL112" s="110"/>
      <c r="AM112" s="5">
        <v>805.42</v>
      </c>
      <c r="AN112" s="6">
        <v>14.18</v>
      </c>
    </row>
    <row r="113" spans="1:40" ht="45" x14ac:dyDescent="0.25">
      <c r="A113" t="s">
        <v>65</v>
      </c>
      <c r="B113">
        <v>2</v>
      </c>
      <c r="C113" t="s">
        <v>65</v>
      </c>
      <c r="D113">
        <v>0</v>
      </c>
      <c r="E113">
        <v>1</v>
      </c>
      <c r="F113">
        <v>12</v>
      </c>
      <c r="G113">
        <v>0</v>
      </c>
      <c r="H113">
        <v>0</v>
      </c>
      <c r="I113">
        <v>6</v>
      </c>
      <c r="J113">
        <v>0</v>
      </c>
      <c r="K113">
        <v>0</v>
      </c>
      <c r="L113" s="94" t="s">
        <v>72</v>
      </c>
      <c r="M113" s="95" t="s">
        <v>6</v>
      </c>
      <c r="N113" s="96" t="s">
        <v>6</v>
      </c>
      <c r="O113" s="97" t="s">
        <v>405</v>
      </c>
      <c r="P113" s="98" t="s">
        <v>68</v>
      </c>
      <c r="Q113" s="99" t="s">
        <v>355</v>
      </c>
      <c r="R113" s="100" t="s">
        <v>356</v>
      </c>
      <c r="S113" s="101" t="s">
        <v>352</v>
      </c>
      <c r="T113" s="1">
        <v>36.9</v>
      </c>
      <c r="U113" s="129">
        <v>12.94</v>
      </c>
      <c r="V113" s="103" t="s">
        <v>8</v>
      </c>
      <c r="W113" s="1">
        <f t="shared" si="18"/>
        <v>16.34</v>
      </c>
      <c r="X113" s="2">
        <f t="shared" si="19"/>
        <v>602.95000000000005</v>
      </c>
      <c r="Y113" s="104" t="s">
        <v>70</v>
      </c>
      <c r="Z113" t="s">
        <v>70</v>
      </c>
      <c r="AA113" s="105">
        <v>632.84</v>
      </c>
      <c r="AB113" s="106">
        <v>0</v>
      </c>
      <c r="AC113" s="107" t="s">
        <v>66</v>
      </c>
      <c r="AD113" t="s">
        <v>66</v>
      </c>
      <c r="AE113" s="59" t="s">
        <v>357</v>
      </c>
      <c r="AF113" s="108">
        <v>2520</v>
      </c>
      <c r="AG113" s="3">
        <v>12.94</v>
      </c>
      <c r="AH113" s="4">
        <v>0.26290000000000002</v>
      </c>
      <c r="AJ113" s="109"/>
      <c r="AL113" s="110"/>
      <c r="AM113" s="5">
        <v>632.84</v>
      </c>
      <c r="AN113" s="6">
        <v>17.149999999999999</v>
      </c>
    </row>
    <row r="114" spans="1:40" ht="45" x14ac:dyDescent="0.25">
      <c r="A114" t="s">
        <v>65</v>
      </c>
      <c r="B114">
        <v>2</v>
      </c>
      <c r="C114" t="s">
        <v>65</v>
      </c>
      <c r="D114">
        <v>0</v>
      </c>
      <c r="E114">
        <v>1</v>
      </c>
      <c r="F114">
        <v>12</v>
      </c>
      <c r="G114">
        <v>0</v>
      </c>
      <c r="H114">
        <v>0</v>
      </c>
      <c r="I114">
        <v>7</v>
      </c>
      <c r="J114">
        <v>0</v>
      </c>
      <c r="K114">
        <v>0</v>
      </c>
      <c r="L114" s="94" t="s">
        <v>72</v>
      </c>
      <c r="M114" s="95" t="s">
        <v>6</v>
      </c>
      <c r="N114" s="96" t="s">
        <v>6</v>
      </c>
      <c r="O114" s="97" t="s">
        <v>406</v>
      </c>
      <c r="P114" s="98" t="s">
        <v>68</v>
      </c>
      <c r="Q114" s="99" t="s">
        <v>359</v>
      </c>
      <c r="R114" s="100" t="s">
        <v>360</v>
      </c>
      <c r="S114" s="101" t="s">
        <v>352</v>
      </c>
      <c r="T114" s="1">
        <v>174.26</v>
      </c>
      <c r="U114" s="129">
        <v>11.92</v>
      </c>
      <c r="V114" s="103" t="s">
        <v>8</v>
      </c>
      <c r="W114" s="1">
        <f t="shared" si="18"/>
        <v>15.05</v>
      </c>
      <c r="X114" s="2">
        <f t="shared" si="19"/>
        <v>2622.61</v>
      </c>
      <c r="Y114" s="104" t="s">
        <v>70</v>
      </c>
      <c r="Z114" t="s">
        <v>70</v>
      </c>
      <c r="AA114" s="105">
        <v>2789.9</v>
      </c>
      <c r="AB114" s="106">
        <v>0</v>
      </c>
      <c r="AC114" s="107" t="s">
        <v>66</v>
      </c>
      <c r="AD114" t="s">
        <v>66</v>
      </c>
      <c r="AE114" s="59" t="s">
        <v>361</v>
      </c>
      <c r="AF114" s="108">
        <v>2521</v>
      </c>
      <c r="AG114" s="3">
        <v>11.92</v>
      </c>
      <c r="AH114" s="4">
        <v>0.26290000000000002</v>
      </c>
      <c r="AJ114" s="109"/>
      <c r="AL114" s="110"/>
      <c r="AM114" s="5">
        <v>2789.9</v>
      </c>
      <c r="AN114" s="6">
        <v>16.010000000000002</v>
      </c>
    </row>
    <row r="115" spans="1:40" ht="30" x14ac:dyDescent="0.25">
      <c r="A115" t="s">
        <v>65</v>
      </c>
      <c r="B115">
        <v>2</v>
      </c>
      <c r="C115" t="s">
        <v>65</v>
      </c>
      <c r="D115">
        <v>0</v>
      </c>
      <c r="E115">
        <v>1</v>
      </c>
      <c r="F115">
        <v>12</v>
      </c>
      <c r="G115">
        <v>0</v>
      </c>
      <c r="H115">
        <v>0</v>
      </c>
      <c r="I115">
        <v>8</v>
      </c>
      <c r="J115">
        <v>0</v>
      </c>
      <c r="K115">
        <v>0</v>
      </c>
      <c r="L115" s="94" t="s">
        <v>72</v>
      </c>
      <c r="M115" s="95" t="s">
        <v>6</v>
      </c>
      <c r="N115" s="96" t="s">
        <v>6</v>
      </c>
      <c r="O115" s="97" t="s">
        <v>407</v>
      </c>
      <c r="P115" s="98" t="s">
        <v>68</v>
      </c>
      <c r="Q115" s="99" t="s">
        <v>363</v>
      </c>
      <c r="R115" s="100" t="s">
        <v>364</v>
      </c>
      <c r="S115" s="101" t="s">
        <v>80</v>
      </c>
      <c r="T115" s="1">
        <v>3.77</v>
      </c>
      <c r="U115" s="129">
        <v>579.14</v>
      </c>
      <c r="V115" s="103" t="s">
        <v>8</v>
      </c>
      <c r="W115" s="1">
        <f t="shared" si="18"/>
        <v>731.4</v>
      </c>
      <c r="X115" s="2">
        <f t="shared" si="19"/>
        <v>2757.38</v>
      </c>
      <c r="Y115" s="104" t="s">
        <v>70</v>
      </c>
      <c r="Z115" t="s">
        <v>70</v>
      </c>
      <c r="AA115" s="105">
        <v>2655.47</v>
      </c>
      <c r="AB115" s="106">
        <v>0</v>
      </c>
      <c r="AC115" s="107" t="s">
        <v>66</v>
      </c>
      <c r="AD115" t="s">
        <v>66</v>
      </c>
      <c r="AE115" s="59" t="s">
        <v>365</v>
      </c>
      <c r="AF115" s="108">
        <v>2680</v>
      </c>
      <c r="AG115" s="3">
        <v>579.14</v>
      </c>
      <c r="AH115" s="4">
        <v>0.26290000000000002</v>
      </c>
      <c r="AJ115" s="109"/>
      <c r="AL115" s="110"/>
      <c r="AM115" s="5">
        <v>2655.47</v>
      </c>
      <c r="AN115" s="6">
        <v>704.37</v>
      </c>
    </row>
    <row r="116" spans="1:40" ht="60" x14ac:dyDescent="0.25">
      <c r="A116" t="s">
        <v>65</v>
      </c>
      <c r="B116">
        <v>2</v>
      </c>
      <c r="C116" t="s">
        <v>65</v>
      </c>
      <c r="D116">
        <v>0</v>
      </c>
      <c r="E116">
        <v>1</v>
      </c>
      <c r="F116">
        <v>12</v>
      </c>
      <c r="G116">
        <v>0</v>
      </c>
      <c r="H116">
        <v>0</v>
      </c>
      <c r="I116">
        <v>9</v>
      </c>
      <c r="J116">
        <v>0</v>
      </c>
      <c r="K116">
        <v>0</v>
      </c>
      <c r="L116" s="94" t="s">
        <v>72</v>
      </c>
      <c r="M116" s="95" t="s">
        <v>6</v>
      </c>
      <c r="N116" s="96" t="s">
        <v>6</v>
      </c>
      <c r="O116" s="97" t="s">
        <v>408</v>
      </c>
      <c r="P116" s="98" t="s">
        <v>68</v>
      </c>
      <c r="Q116" s="99" t="s">
        <v>409</v>
      </c>
      <c r="R116" s="100" t="s">
        <v>410</v>
      </c>
      <c r="S116" s="101" t="s">
        <v>85</v>
      </c>
      <c r="T116" s="1">
        <v>8.8000000000000007</v>
      </c>
      <c r="U116" s="129">
        <v>154.5</v>
      </c>
      <c r="V116" s="103" t="s">
        <v>8</v>
      </c>
      <c r="W116" s="1">
        <f t="shared" si="18"/>
        <v>195.12</v>
      </c>
      <c r="X116" s="2">
        <f t="shared" si="19"/>
        <v>1717.06</v>
      </c>
      <c r="Y116" s="104" t="s">
        <v>70</v>
      </c>
      <c r="Z116" t="s">
        <v>70</v>
      </c>
      <c r="AA116" s="105">
        <v>1641.73</v>
      </c>
      <c r="AB116" s="106">
        <v>0</v>
      </c>
      <c r="AC116" s="107" t="s">
        <v>66</v>
      </c>
      <c r="AD116" t="s">
        <v>66</v>
      </c>
      <c r="AE116" s="59" t="s">
        <v>411</v>
      </c>
      <c r="AF116" s="108">
        <v>5854</v>
      </c>
      <c r="AG116" s="3">
        <v>154.5</v>
      </c>
      <c r="AH116" s="4">
        <v>0.26290000000000002</v>
      </c>
      <c r="AJ116" s="109"/>
      <c r="AL116" s="110"/>
      <c r="AM116" s="5">
        <v>1641.73</v>
      </c>
      <c r="AN116" s="6">
        <v>186.56</v>
      </c>
    </row>
    <row r="117" spans="1:40" ht="75" x14ac:dyDescent="0.25">
      <c r="A117" t="s">
        <v>65</v>
      </c>
      <c r="B117">
        <v>2</v>
      </c>
      <c r="C117" t="s">
        <v>65</v>
      </c>
      <c r="D117">
        <v>0</v>
      </c>
      <c r="E117">
        <v>1</v>
      </c>
      <c r="F117">
        <v>12</v>
      </c>
      <c r="G117">
        <v>0</v>
      </c>
      <c r="H117">
        <v>0</v>
      </c>
      <c r="I117">
        <v>10</v>
      </c>
      <c r="J117">
        <v>0</v>
      </c>
      <c r="K117">
        <v>0</v>
      </c>
      <c r="L117" s="94" t="s">
        <v>72</v>
      </c>
      <c r="M117" s="95" t="s">
        <v>6</v>
      </c>
      <c r="N117" s="96" t="s">
        <v>6</v>
      </c>
      <c r="O117" s="97" t="s">
        <v>412</v>
      </c>
      <c r="P117" s="98" t="s">
        <v>68</v>
      </c>
      <c r="Q117" s="99" t="s">
        <v>140</v>
      </c>
      <c r="R117" s="100" t="s">
        <v>141</v>
      </c>
      <c r="S117" s="101" t="s">
        <v>85</v>
      </c>
      <c r="T117" s="1">
        <v>23.69</v>
      </c>
      <c r="U117" s="129">
        <v>39.17</v>
      </c>
      <c r="V117" s="103" t="s">
        <v>8</v>
      </c>
      <c r="W117" s="1">
        <f t="shared" si="18"/>
        <v>49.47</v>
      </c>
      <c r="X117" s="2">
        <f t="shared" si="19"/>
        <v>1171.94</v>
      </c>
      <c r="Y117" s="104" t="s">
        <v>70</v>
      </c>
      <c r="Z117" t="s">
        <v>70</v>
      </c>
      <c r="AA117" s="105">
        <v>1096.6099999999999</v>
      </c>
      <c r="AB117" s="106">
        <v>0</v>
      </c>
      <c r="AC117" s="107" t="s">
        <v>66</v>
      </c>
      <c r="AD117" t="s">
        <v>66</v>
      </c>
      <c r="AE117" s="59" t="s">
        <v>142</v>
      </c>
      <c r="AF117" s="108">
        <v>6494</v>
      </c>
      <c r="AG117" s="3">
        <v>39.17</v>
      </c>
      <c r="AH117" s="4">
        <v>0.26290000000000002</v>
      </c>
      <c r="AJ117" s="109"/>
      <c r="AL117" s="110"/>
      <c r="AM117" s="5">
        <v>1096.6099999999999</v>
      </c>
      <c r="AN117" s="6">
        <v>46.29</v>
      </c>
    </row>
    <row r="118" spans="1:40" ht="75" x14ac:dyDescent="0.25">
      <c r="A118" t="s">
        <v>65</v>
      </c>
      <c r="B118">
        <v>2</v>
      </c>
      <c r="C118" t="s">
        <v>65</v>
      </c>
      <c r="D118">
        <v>0</v>
      </c>
      <c r="E118">
        <v>1</v>
      </c>
      <c r="F118">
        <v>12</v>
      </c>
      <c r="G118">
        <v>0</v>
      </c>
      <c r="H118">
        <v>0</v>
      </c>
      <c r="I118">
        <v>11</v>
      </c>
      <c r="J118">
        <v>0</v>
      </c>
      <c r="K118">
        <v>0</v>
      </c>
      <c r="L118" s="94" t="s">
        <v>72</v>
      </c>
      <c r="M118" s="95" t="s">
        <v>6</v>
      </c>
      <c r="N118" s="96" t="s">
        <v>6</v>
      </c>
      <c r="O118" s="97" t="s">
        <v>413</v>
      </c>
      <c r="P118" s="98" t="s">
        <v>68</v>
      </c>
      <c r="Q118" s="99" t="s">
        <v>414</v>
      </c>
      <c r="R118" s="100" t="s">
        <v>415</v>
      </c>
      <c r="S118" s="101" t="s">
        <v>85</v>
      </c>
      <c r="T118" s="1">
        <v>155.1</v>
      </c>
      <c r="U118" s="129">
        <v>174.05</v>
      </c>
      <c r="V118" s="103" t="s">
        <v>8</v>
      </c>
      <c r="W118" s="1">
        <f t="shared" si="18"/>
        <v>219.81</v>
      </c>
      <c r="X118" s="2">
        <f t="shared" si="19"/>
        <v>34092.53</v>
      </c>
      <c r="Y118" s="104" t="s">
        <v>70</v>
      </c>
      <c r="Z118" t="s">
        <v>70</v>
      </c>
      <c r="AA118" s="105">
        <v>37265.879999999997</v>
      </c>
      <c r="AB118" s="106">
        <v>0</v>
      </c>
      <c r="AC118" s="107" t="s">
        <v>66</v>
      </c>
      <c r="AD118" t="s">
        <v>66</v>
      </c>
      <c r="AE118" s="59" t="s">
        <v>416</v>
      </c>
      <c r="AF118" s="108">
        <v>7129</v>
      </c>
      <c r="AG118" s="3">
        <v>174.05</v>
      </c>
      <c r="AH118" s="4">
        <v>0.26290000000000002</v>
      </c>
      <c r="AJ118" s="109"/>
      <c r="AL118" s="110"/>
      <c r="AM118" s="5">
        <v>37265.879999999997</v>
      </c>
      <c r="AN118" s="6">
        <v>240.27</v>
      </c>
    </row>
    <row r="119" spans="1:40" ht="30" x14ac:dyDescent="0.25">
      <c r="A119" t="s">
        <v>65</v>
      </c>
      <c r="B119">
        <v>2</v>
      </c>
      <c r="C119" t="s">
        <v>65</v>
      </c>
      <c r="D119">
        <v>0</v>
      </c>
      <c r="E119">
        <v>1</v>
      </c>
      <c r="F119">
        <v>12</v>
      </c>
      <c r="G119">
        <v>0</v>
      </c>
      <c r="H119">
        <v>0</v>
      </c>
      <c r="I119">
        <v>12</v>
      </c>
      <c r="J119">
        <v>0</v>
      </c>
      <c r="K119">
        <v>0</v>
      </c>
      <c r="L119" s="94" t="s">
        <v>72</v>
      </c>
      <c r="M119" s="95" t="s">
        <v>6</v>
      </c>
      <c r="N119" s="96" t="s">
        <v>6</v>
      </c>
      <c r="O119" s="97" t="s">
        <v>417</v>
      </c>
      <c r="P119" s="98" t="s">
        <v>124</v>
      </c>
      <c r="Q119" s="99" t="s">
        <v>418</v>
      </c>
      <c r="R119" s="100" t="s">
        <v>419</v>
      </c>
      <c r="S119" s="101" t="s">
        <v>276</v>
      </c>
      <c r="T119" s="1">
        <v>31</v>
      </c>
      <c r="U119" s="129">
        <v>109.06</v>
      </c>
      <c r="V119" s="103" t="s">
        <v>8</v>
      </c>
      <c r="W119" s="1">
        <f t="shared" si="18"/>
        <v>137.72999999999999</v>
      </c>
      <c r="X119" s="2">
        <f t="shared" si="19"/>
        <v>4269.63</v>
      </c>
      <c r="Y119" s="104" t="s">
        <v>70</v>
      </c>
      <c r="Z119" t="s">
        <v>70</v>
      </c>
      <c r="AA119" s="105">
        <v>3986.6</v>
      </c>
      <c r="AB119" s="106">
        <v>0</v>
      </c>
      <c r="AC119" s="107" t="s">
        <v>66</v>
      </c>
      <c r="AD119" t="s">
        <v>66</v>
      </c>
      <c r="AE119" s="59" t="s">
        <v>420</v>
      </c>
      <c r="AF119" s="108">
        <v>10202</v>
      </c>
      <c r="AG119" s="3">
        <v>109.06</v>
      </c>
      <c r="AH119" s="4">
        <v>0.26290000000000002</v>
      </c>
      <c r="AJ119" s="109"/>
      <c r="AL119" s="110"/>
      <c r="AM119" s="5">
        <v>3986.6</v>
      </c>
      <c r="AN119" s="6">
        <v>128.6</v>
      </c>
    </row>
    <row r="120" spans="1:40" ht="60" x14ac:dyDescent="0.25">
      <c r="A120" t="s">
        <v>65</v>
      </c>
      <c r="B120">
        <v>2</v>
      </c>
      <c r="C120" t="s">
        <v>65</v>
      </c>
      <c r="D120">
        <v>0</v>
      </c>
      <c r="E120">
        <v>1</v>
      </c>
      <c r="F120">
        <v>12</v>
      </c>
      <c r="G120">
        <v>0</v>
      </c>
      <c r="H120">
        <v>0</v>
      </c>
      <c r="I120">
        <v>13</v>
      </c>
      <c r="J120">
        <v>0</v>
      </c>
      <c r="K120">
        <v>0</v>
      </c>
      <c r="L120" s="94" t="s">
        <v>72</v>
      </c>
      <c r="M120" s="95" t="s">
        <v>6</v>
      </c>
      <c r="N120" s="96" t="s">
        <v>6</v>
      </c>
      <c r="O120" s="97" t="s">
        <v>421</v>
      </c>
      <c r="P120" s="98" t="s">
        <v>102</v>
      </c>
      <c r="Q120" s="99" t="s">
        <v>422</v>
      </c>
      <c r="R120" s="100" t="s">
        <v>423</v>
      </c>
      <c r="S120" s="101" t="s">
        <v>424</v>
      </c>
      <c r="T120" s="1">
        <v>1</v>
      </c>
      <c r="U120" s="129">
        <v>27881.200000000001</v>
      </c>
      <c r="V120" s="103" t="s">
        <v>8</v>
      </c>
      <c r="W120" s="1">
        <f t="shared" si="18"/>
        <v>35211.17</v>
      </c>
      <c r="X120" s="2">
        <f t="shared" si="19"/>
        <v>35211.17</v>
      </c>
      <c r="Y120" s="104" t="s">
        <v>70</v>
      </c>
      <c r="Z120" t="s">
        <v>70</v>
      </c>
      <c r="AA120" s="105">
        <v>35211.17</v>
      </c>
      <c r="AB120" s="106">
        <v>0</v>
      </c>
      <c r="AC120" s="107" t="s">
        <v>66</v>
      </c>
      <c r="AD120" t="s">
        <v>66</v>
      </c>
      <c r="AE120" s="59" t="s">
        <v>425</v>
      </c>
      <c r="AF120" s="108">
        <v>53</v>
      </c>
      <c r="AG120" s="3">
        <v>27881.200000000001</v>
      </c>
      <c r="AH120" s="4">
        <v>0.26290000000000002</v>
      </c>
      <c r="AJ120" s="109"/>
      <c r="AL120" s="110"/>
      <c r="AM120" s="5">
        <v>35211.17</v>
      </c>
      <c r="AN120" s="6">
        <v>35211.17</v>
      </c>
    </row>
    <row r="121" spans="1:40" ht="30" x14ac:dyDescent="0.25">
      <c r="A121" t="s">
        <v>65</v>
      </c>
      <c r="B121">
        <v>2</v>
      </c>
      <c r="C121" t="s">
        <v>65</v>
      </c>
      <c r="D121">
        <v>0</v>
      </c>
      <c r="E121">
        <v>1</v>
      </c>
      <c r="F121">
        <v>12</v>
      </c>
      <c r="G121">
        <v>0</v>
      </c>
      <c r="H121">
        <v>0</v>
      </c>
      <c r="I121">
        <v>14</v>
      </c>
      <c r="J121">
        <v>0</v>
      </c>
      <c r="K121">
        <v>0</v>
      </c>
      <c r="L121" s="94" t="s">
        <v>72</v>
      </c>
      <c r="M121" s="95" t="s">
        <v>6</v>
      </c>
      <c r="N121" s="96" t="s">
        <v>6</v>
      </c>
      <c r="O121" s="97" t="s">
        <v>426</v>
      </c>
      <c r="P121" s="98" t="s">
        <v>68</v>
      </c>
      <c r="Q121" s="99" t="s">
        <v>427</v>
      </c>
      <c r="R121" s="100" t="s">
        <v>428</v>
      </c>
      <c r="S121" s="101" t="s">
        <v>85</v>
      </c>
      <c r="T121" s="1">
        <v>56</v>
      </c>
      <c r="U121" s="129">
        <v>530.23</v>
      </c>
      <c r="V121" s="103" t="s">
        <v>8</v>
      </c>
      <c r="W121" s="1">
        <f t="shared" si="18"/>
        <v>669.63</v>
      </c>
      <c r="X121" s="2">
        <f t="shared" si="19"/>
        <v>37499.279999999999</v>
      </c>
      <c r="Y121" s="104" t="s">
        <v>70</v>
      </c>
      <c r="Z121" t="s">
        <v>70</v>
      </c>
      <c r="AA121" s="105">
        <v>37270.800000000003</v>
      </c>
      <c r="AB121" s="106">
        <v>0</v>
      </c>
      <c r="AC121" s="107" t="s">
        <v>66</v>
      </c>
      <c r="AD121" t="s">
        <v>66</v>
      </c>
      <c r="AE121" s="59" t="s">
        <v>429</v>
      </c>
      <c r="AF121" s="108">
        <v>2189</v>
      </c>
      <c r="AG121" s="3">
        <v>530.23</v>
      </c>
      <c r="AH121" s="4">
        <v>0.26290000000000002</v>
      </c>
      <c r="AJ121" s="109"/>
      <c r="AL121" s="110"/>
      <c r="AM121" s="5">
        <v>37270.800000000003</v>
      </c>
      <c r="AN121" s="6">
        <v>665.55</v>
      </c>
    </row>
    <row r="122" spans="1:40" ht="30" x14ac:dyDescent="0.25">
      <c r="A122" t="s">
        <v>65</v>
      </c>
      <c r="B122">
        <v>2</v>
      </c>
      <c r="C122" t="s">
        <v>65</v>
      </c>
      <c r="D122">
        <v>0</v>
      </c>
      <c r="E122">
        <v>1</v>
      </c>
      <c r="F122">
        <v>12</v>
      </c>
      <c r="G122">
        <v>0</v>
      </c>
      <c r="H122">
        <v>0</v>
      </c>
      <c r="I122">
        <v>15</v>
      </c>
      <c r="J122">
        <v>0</v>
      </c>
      <c r="K122">
        <v>0</v>
      </c>
      <c r="L122" s="94" t="s">
        <v>72</v>
      </c>
      <c r="M122" s="95" t="s">
        <v>6</v>
      </c>
      <c r="N122" s="96" t="s">
        <v>6</v>
      </c>
      <c r="O122" s="97" t="s">
        <v>430</v>
      </c>
      <c r="P122" s="98" t="s">
        <v>68</v>
      </c>
      <c r="Q122" s="99" t="s">
        <v>176</v>
      </c>
      <c r="R122" s="100" t="s">
        <v>177</v>
      </c>
      <c r="S122" s="101" t="s">
        <v>85</v>
      </c>
      <c r="T122" s="1">
        <v>114.89</v>
      </c>
      <c r="U122" s="129">
        <v>4.16</v>
      </c>
      <c r="V122" s="103" t="s">
        <v>8</v>
      </c>
      <c r="W122" s="1">
        <f t="shared" si="18"/>
        <v>5.25</v>
      </c>
      <c r="X122" s="2">
        <f t="shared" si="19"/>
        <v>603.16999999999996</v>
      </c>
      <c r="Y122" s="104" t="s">
        <v>70</v>
      </c>
      <c r="Z122" t="s">
        <v>70</v>
      </c>
      <c r="AA122" s="105">
        <v>608.91999999999996</v>
      </c>
      <c r="AB122" s="106">
        <v>0</v>
      </c>
      <c r="AC122" s="107" t="s">
        <v>66</v>
      </c>
      <c r="AD122" t="s">
        <v>66</v>
      </c>
      <c r="AE122" s="59" t="s">
        <v>178</v>
      </c>
      <c r="AF122" s="108">
        <v>6084</v>
      </c>
      <c r="AG122" s="3">
        <v>4.16</v>
      </c>
      <c r="AH122" s="4">
        <v>0.26290000000000002</v>
      </c>
      <c r="AJ122" s="109"/>
      <c r="AL122" s="110"/>
      <c r="AM122" s="5">
        <v>608.91999999999996</v>
      </c>
      <c r="AN122" s="6">
        <v>5.3</v>
      </c>
    </row>
    <row r="123" spans="1:40" ht="30" x14ac:dyDescent="0.25">
      <c r="A123" t="s">
        <v>65</v>
      </c>
      <c r="B123">
        <v>2</v>
      </c>
      <c r="C123" t="s">
        <v>65</v>
      </c>
      <c r="D123">
        <v>0</v>
      </c>
      <c r="E123">
        <v>1</v>
      </c>
      <c r="F123">
        <v>12</v>
      </c>
      <c r="G123">
        <v>0</v>
      </c>
      <c r="H123">
        <v>0</v>
      </c>
      <c r="I123">
        <v>16</v>
      </c>
      <c r="J123">
        <v>0</v>
      </c>
      <c r="K123">
        <v>0</v>
      </c>
      <c r="L123" s="94" t="s">
        <v>72</v>
      </c>
      <c r="M123" s="95" t="s">
        <v>6</v>
      </c>
      <c r="N123" s="96" t="s">
        <v>6</v>
      </c>
      <c r="O123" s="97" t="s">
        <v>431</v>
      </c>
      <c r="P123" s="98" t="s">
        <v>68</v>
      </c>
      <c r="Q123" s="99" t="s">
        <v>180</v>
      </c>
      <c r="R123" s="100" t="s">
        <v>181</v>
      </c>
      <c r="S123" s="101" t="s">
        <v>85</v>
      </c>
      <c r="T123" s="1">
        <v>114.89</v>
      </c>
      <c r="U123" s="129">
        <v>12.76</v>
      </c>
      <c r="V123" s="103" t="s">
        <v>8</v>
      </c>
      <c r="W123" s="1">
        <f t="shared" si="18"/>
        <v>16.11</v>
      </c>
      <c r="X123" s="2">
        <f t="shared" si="19"/>
        <v>1850.88</v>
      </c>
      <c r="Y123" s="104" t="s">
        <v>70</v>
      </c>
      <c r="Z123" t="s">
        <v>70</v>
      </c>
      <c r="AA123" s="105">
        <v>1823.3</v>
      </c>
      <c r="AB123" s="106">
        <v>0</v>
      </c>
      <c r="AC123" s="107" t="s">
        <v>66</v>
      </c>
      <c r="AD123" t="s">
        <v>66</v>
      </c>
      <c r="AE123" s="59" t="s">
        <v>182</v>
      </c>
      <c r="AF123" s="108">
        <v>6086</v>
      </c>
      <c r="AG123" s="3">
        <v>12.76</v>
      </c>
      <c r="AH123" s="4">
        <v>0.26290000000000002</v>
      </c>
      <c r="AJ123" s="109"/>
      <c r="AL123" s="110"/>
      <c r="AM123" s="5">
        <v>1823.3</v>
      </c>
      <c r="AN123" s="6">
        <v>15.87</v>
      </c>
    </row>
    <row r="124" spans="1:40" x14ac:dyDescent="0.25">
      <c r="A124">
        <v>2</v>
      </c>
      <c r="B124">
        <v>2</v>
      </c>
      <c r="C124">
        <v>2</v>
      </c>
      <c r="D124">
        <v>67</v>
      </c>
      <c r="E124">
        <v>1</v>
      </c>
      <c r="F124">
        <v>13</v>
      </c>
      <c r="G124">
        <v>0</v>
      </c>
      <c r="H124">
        <v>0</v>
      </c>
      <c r="I124">
        <v>0</v>
      </c>
      <c r="J124">
        <v>106</v>
      </c>
      <c r="K124">
        <v>67</v>
      </c>
      <c r="L124" s="94" t="s">
        <v>72</v>
      </c>
      <c r="M124" s="95" t="s">
        <v>3</v>
      </c>
      <c r="N124" s="96" t="s">
        <v>3</v>
      </c>
      <c r="O124" s="97" t="s">
        <v>432</v>
      </c>
      <c r="P124" s="98" t="s">
        <v>68</v>
      </c>
      <c r="Q124" s="99"/>
      <c r="R124" s="100" t="s">
        <v>433</v>
      </c>
      <c r="S124" s="101" t="s">
        <v>67</v>
      </c>
      <c r="T124" s="1">
        <v>0</v>
      </c>
      <c r="U124" s="129">
        <v>0</v>
      </c>
      <c r="V124" s="103" t="s">
        <v>8</v>
      </c>
      <c r="W124" s="1">
        <v>0</v>
      </c>
      <c r="X124" s="2">
        <f>X125+X128+X138+X145+X161+X165+X173+X178</f>
        <v>196440.36</v>
      </c>
      <c r="Y124" s="104" t="s">
        <v>70</v>
      </c>
      <c r="Z124" t="s">
        <v>66</v>
      </c>
      <c r="AA124" s="105">
        <v>193754.82</v>
      </c>
      <c r="AB124" s="106">
        <v>0</v>
      </c>
      <c r="AC124" s="107" t="s">
        <v>66</v>
      </c>
      <c r="AD124">
        <v>14</v>
      </c>
      <c r="AE124" s="59" t="b">
        <v>0</v>
      </c>
      <c r="AF124" s="108" t="s">
        <v>69</v>
      </c>
      <c r="AG124" s="3">
        <v>0</v>
      </c>
      <c r="AH124" s="4">
        <v>0.26290000000000002</v>
      </c>
      <c r="AJ124" s="109"/>
      <c r="AL124" s="110"/>
      <c r="AM124" s="5">
        <v>193754.82</v>
      </c>
      <c r="AN124" s="6">
        <v>0</v>
      </c>
    </row>
    <row r="125" spans="1:40" x14ac:dyDescent="0.25">
      <c r="A125">
        <v>3</v>
      </c>
      <c r="B125">
        <v>3</v>
      </c>
      <c r="C125">
        <v>3</v>
      </c>
      <c r="D125">
        <v>3</v>
      </c>
      <c r="E125">
        <v>1</v>
      </c>
      <c r="F125">
        <v>13</v>
      </c>
      <c r="G125">
        <v>1</v>
      </c>
      <c r="H125">
        <v>0</v>
      </c>
      <c r="I125">
        <v>0</v>
      </c>
      <c r="J125">
        <v>66</v>
      </c>
      <c r="K125">
        <v>3</v>
      </c>
      <c r="L125" s="94" t="s">
        <v>72</v>
      </c>
      <c r="M125" s="95" t="s">
        <v>4</v>
      </c>
      <c r="N125" s="96" t="s">
        <v>4</v>
      </c>
      <c r="O125" s="97" t="s">
        <v>434</v>
      </c>
      <c r="P125" s="98" t="s">
        <v>68</v>
      </c>
      <c r="Q125" s="99"/>
      <c r="R125" s="100" t="s">
        <v>435</v>
      </c>
      <c r="S125" s="101" t="s">
        <v>67</v>
      </c>
      <c r="T125" s="1">
        <v>0</v>
      </c>
      <c r="U125" s="129">
        <v>0</v>
      </c>
      <c r="V125" s="103" t="s">
        <v>8</v>
      </c>
      <c r="W125" s="1">
        <v>0</v>
      </c>
      <c r="X125" s="2">
        <f>SUM(X126:X127)</f>
        <v>6178.2999999999993</v>
      </c>
      <c r="Y125" s="104" t="s">
        <v>70</v>
      </c>
      <c r="Z125" t="s">
        <v>66</v>
      </c>
      <c r="AA125" s="105">
        <v>4315.79</v>
      </c>
      <c r="AB125" s="106">
        <v>0</v>
      </c>
      <c r="AC125" s="107" t="s">
        <v>66</v>
      </c>
      <c r="AD125" t="s">
        <v>66</v>
      </c>
      <c r="AE125" s="59" t="b">
        <v>0</v>
      </c>
      <c r="AF125" s="108" t="s">
        <v>69</v>
      </c>
      <c r="AG125" s="3">
        <v>0</v>
      </c>
      <c r="AH125" s="4">
        <v>0.26290000000000002</v>
      </c>
      <c r="AJ125" s="109"/>
      <c r="AL125" s="110"/>
      <c r="AM125" s="5">
        <v>4315.79</v>
      </c>
      <c r="AN125" s="6">
        <v>0</v>
      </c>
    </row>
    <row r="126" spans="1:40" ht="30" x14ac:dyDescent="0.25">
      <c r="A126" t="s">
        <v>65</v>
      </c>
      <c r="B126">
        <v>3</v>
      </c>
      <c r="C126" t="s">
        <v>65</v>
      </c>
      <c r="D126">
        <v>0</v>
      </c>
      <c r="E126">
        <v>1</v>
      </c>
      <c r="F126">
        <v>13</v>
      </c>
      <c r="G126">
        <v>1</v>
      </c>
      <c r="H126">
        <v>0</v>
      </c>
      <c r="I126">
        <v>1</v>
      </c>
      <c r="J126">
        <v>0</v>
      </c>
      <c r="K126">
        <v>0</v>
      </c>
      <c r="L126" s="94" t="s">
        <v>72</v>
      </c>
      <c r="M126" s="95" t="s">
        <v>6</v>
      </c>
      <c r="N126" s="96" t="s">
        <v>6</v>
      </c>
      <c r="O126" s="97" t="s">
        <v>436</v>
      </c>
      <c r="P126" s="98" t="s">
        <v>102</v>
      </c>
      <c r="Q126" s="99">
        <v>3731</v>
      </c>
      <c r="R126" s="100" t="s">
        <v>437</v>
      </c>
      <c r="S126" s="101" t="s">
        <v>228</v>
      </c>
      <c r="T126" s="1">
        <f>71+27+22</f>
        <v>120</v>
      </c>
      <c r="U126" s="129">
        <v>29.46</v>
      </c>
      <c r="V126" s="103" t="s">
        <v>8</v>
      </c>
      <c r="W126" s="1">
        <f>ROUND(U126*(1+$S$8),2)</f>
        <v>37.21</v>
      </c>
      <c r="X126" s="2">
        <f t="shared" ref="X126:X127" si="20">ROUND(W126*T126,2)</f>
        <v>4465.2</v>
      </c>
      <c r="Y126" s="104" t="s">
        <v>70</v>
      </c>
      <c r="Z126" t="s">
        <v>70</v>
      </c>
      <c r="AA126" s="105">
        <v>2641.91</v>
      </c>
      <c r="AB126" s="106">
        <v>0</v>
      </c>
      <c r="AC126" s="107" t="s">
        <v>66</v>
      </c>
      <c r="AD126" t="s">
        <v>66</v>
      </c>
      <c r="AE126" s="59" t="s">
        <v>438</v>
      </c>
      <c r="AF126" s="108">
        <v>8</v>
      </c>
      <c r="AG126" s="3">
        <v>29.46</v>
      </c>
      <c r="AH126" s="4">
        <v>0.26290000000000002</v>
      </c>
      <c r="AJ126" s="109"/>
      <c r="AL126" s="110"/>
      <c r="AM126" s="5">
        <v>2641.91</v>
      </c>
      <c r="AN126" s="6">
        <v>37.21</v>
      </c>
    </row>
    <row r="127" spans="1:40" ht="30" x14ac:dyDescent="0.25">
      <c r="A127" t="s">
        <v>65</v>
      </c>
      <c r="B127">
        <v>3</v>
      </c>
      <c r="C127" t="s">
        <v>65</v>
      </c>
      <c r="D127">
        <v>0</v>
      </c>
      <c r="E127">
        <v>1</v>
      </c>
      <c r="F127">
        <v>13</v>
      </c>
      <c r="G127">
        <v>1</v>
      </c>
      <c r="H127">
        <v>0</v>
      </c>
      <c r="I127">
        <v>2</v>
      </c>
      <c r="J127">
        <v>0</v>
      </c>
      <c r="K127">
        <v>0</v>
      </c>
      <c r="L127" s="94" t="s">
        <v>72</v>
      </c>
      <c r="M127" s="95" t="s">
        <v>6</v>
      </c>
      <c r="N127" s="96" t="s">
        <v>6</v>
      </c>
      <c r="O127" s="97" t="s">
        <v>439</v>
      </c>
      <c r="P127" s="98" t="s">
        <v>68</v>
      </c>
      <c r="Q127" s="99">
        <v>91937</v>
      </c>
      <c r="R127" s="100" t="s">
        <v>440</v>
      </c>
      <c r="S127" s="101" t="s">
        <v>228</v>
      </c>
      <c r="T127" s="1">
        <v>74</v>
      </c>
      <c r="U127" s="129">
        <v>18.329999999999998</v>
      </c>
      <c r="V127" s="103" t="s">
        <v>8</v>
      </c>
      <c r="W127" s="1">
        <f>ROUND(U127*(1+$S$8),2)</f>
        <v>23.15</v>
      </c>
      <c r="X127" s="2">
        <f t="shared" si="20"/>
        <v>1713.1</v>
      </c>
      <c r="Y127" s="104" t="s">
        <v>70</v>
      </c>
      <c r="Z127" t="s">
        <v>70</v>
      </c>
      <c r="AA127" s="105">
        <v>1673.88</v>
      </c>
      <c r="AB127" s="106">
        <v>0</v>
      </c>
      <c r="AC127" s="107" t="s">
        <v>66</v>
      </c>
      <c r="AD127" t="s">
        <v>66</v>
      </c>
      <c r="AE127" s="59" t="s">
        <v>441</v>
      </c>
      <c r="AF127" s="108">
        <v>2949</v>
      </c>
      <c r="AG127" s="3">
        <v>18.329999999999998</v>
      </c>
      <c r="AH127" s="4">
        <v>0.26290000000000002</v>
      </c>
      <c r="AJ127" s="109"/>
      <c r="AL127" s="110"/>
      <c r="AM127" s="5">
        <v>1673.88</v>
      </c>
      <c r="AN127" s="6">
        <v>22.62</v>
      </c>
    </row>
    <row r="128" spans="1:40" x14ac:dyDescent="0.25">
      <c r="A128">
        <v>3</v>
      </c>
      <c r="B128">
        <v>3</v>
      </c>
      <c r="C128">
        <v>3</v>
      </c>
      <c r="D128">
        <v>10</v>
      </c>
      <c r="E128">
        <v>1</v>
      </c>
      <c r="F128">
        <v>13</v>
      </c>
      <c r="G128">
        <v>2</v>
      </c>
      <c r="H128">
        <v>0</v>
      </c>
      <c r="I128">
        <v>0</v>
      </c>
      <c r="J128">
        <v>63</v>
      </c>
      <c r="K128">
        <v>10</v>
      </c>
      <c r="L128" s="94" t="s">
        <v>72</v>
      </c>
      <c r="M128" s="95" t="s">
        <v>4</v>
      </c>
      <c r="N128" s="96" t="s">
        <v>4</v>
      </c>
      <c r="O128" s="97" t="s">
        <v>442</v>
      </c>
      <c r="P128" s="98" t="s">
        <v>68</v>
      </c>
      <c r="Q128" s="99"/>
      <c r="R128" s="100" t="s">
        <v>443</v>
      </c>
      <c r="S128" s="101" t="s">
        <v>67</v>
      </c>
      <c r="T128" s="1">
        <v>0</v>
      </c>
      <c r="U128" s="129">
        <v>0</v>
      </c>
      <c r="V128" s="103" t="s">
        <v>8</v>
      </c>
      <c r="W128" s="1">
        <v>0</v>
      </c>
      <c r="X128" s="2">
        <f>SUM(X129:X137)</f>
        <v>69998.3</v>
      </c>
      <c r="Y128" s="104" t="s">
        <v>70</v>
      </c>
      <c r="Z128" t="s">
        <v>66</v>
      </c>
      <c r="AA128" s="105">
        <v>61977.5</v>
      </c>
      <c r="AB128" s="106">
        <v>0</v>
      </c>
      <c r="AC128" s="107" t="s">
        <v>66</v>
      </c>
      <c r="AD128" t="s">
        <v>66</v>
      </c>
      <c r="AE128" s="59" t="b">
        <v>0</v>
      </c>
      <c r="AF128" s="108" t="s">
        <v>69</v>
      </c>
      <c r="AG128" s="3">
        <v>0</v>
      </c>
      <c r="AH128" s="4">
        <v>0.26290000000000002</v>
      </c>
      <c r="AJ128" s="109"/>
      <c r="AL128" s="110"/>
      <c r="AM128" s="5">
        <v>61977.5</v>
      </c>
      <c r="AN128" s="6">
        <v>0</v>
      </c>
    </row>
    <row r="129" spans="1:40" ht="45" x14ac:dyDescent="0.25">
      <c r="A129" t="s">
        <v>65</v>
      </c>
      <c r="B129">
        <v>3</v>
      </c>
      <c r="C129" t="s">
        <v>65</v>
      </c>
      <c r="D129">
        <v>0</v>
      </c>
      <c r="E129">
        <v>1</v>
      </c>
      <c r="F129">
        <v>13</v>
      </c>
      <c r="G129">
        <v>2</v>
      </c>
      <c r="H129">
        <v>0</v>
      </c>
      <c r="I129">
        <v>1</v>
      </c>
      <c r="J129">
        <v>0</v>
      </c>
      <c r="K129">
        <v>0</v>
      </c>
      <c r="L129" s="94" t="s">
        <v>72</v>
      </c>
      <c r="M129" s="95" t="s">
        <v>6</v>
      </c>
      <c r="N129" s="96" t="s">
        <v>6</v>
      </c>
      <c r="O129" s="97" t="s">
        <v>444</v>
      </c>
      <c r="P129" s="98" t="s">
        <v>68</v>
      </c>
      <c r="Q129" s="99">
        <v>91924</v>
      </c>
      <c r="R129" s="100" t="s">
        <v>445</v>
      </c>
      <c r="S129" s="101" t="s">
        <v>117</v>
      </c>
      <c r="T129" s="1">
        <f>2500+200</f>
        <v>2700</v>
      </c>
      <c r="U129" s="129">
        <v>3.06</v>
      </c>
      <c r="V129" s="103" t="s">
        <v>8</v>
      </c>
      <c r="W129" s="1">
        <f t="shared" ref="W129:W137" si="21">ROUND(U129*(1+$S$8),2)</f>
        <v>3.86</v>
      </c>
      <c r="X129" s="2">
        <f t="shared" ref="X129:X137" si="22">ROUND(W129*T129,2)</f>
        <v>10422</v>
      </c>
      <c r="Y129" s="104" t="s">
        <v>70</v>
      </c>
      <c r="Z129" t="s">
        <v>70</v>
      </c>
      <c r="AA129" s="105">
        <v>9225</v>
      </c>
      <c r="AB129" s="106">
        <v>0</v>
      </c>
      <c r="AC129" s="107" t="s">
        <v>66</v>
      </c>
      <c r="AD129" t="s">
        <v>66</v>
      </c>
      <c r="AE129" s="59" t="s">
        <v>446</v>
      </c>
      <c r="AF129" s="108">
        <v>2916</v>
      </c>
      <c r="AG129" s="3">
        <v>3.06</v>
      </c>
      <c r="AH129" s="4">
        <v>0.26290000000000002</v>
      </c>
      <c r="AJ129" s="109"/>
      <c r="AL129" s="110"/>
      <c r="AM129" s="5">
        <v>9225</v>
      </c>
      <c r="AN129" s="6">
        <v>3.69</v>
      </c>
    </row>
    <row r="130" spans="1:40" ht="45" x14ac:dyDescent="0.25">
      <c r="A130" t="s">
        <v>65</v>
      </c>
      <c r="B130">
        <v>3</v>
      </c>
      <c r="C130" t="s">
        <v>65</v>
      </c>
      <c r="D130">
        <v>0</v>
      </c>
      <c r="E130">
        <v>1</v>
      </c>
      <c r="F130">
        <v>13</v>
      </c>
      <c r="G130">
        <v>2</v>
      </c>
      <c r="H130">
        <v>0</v>
      </c>
      <c r="I130">
        <v>2</v>
      </c>
      <c r="J130">
        <v>0</v>
      </c>
      <c r="K130">
        <v>0</v>
      </c>
      <c r="L130" s="94" t="s">
        <v>72</v>
      </c>
      <c r="M130" s="95" t="s">
        <v>6</v>
      </c>
      <c r="N130" s="96" t="s">
        <v>6</v>
      </c>
      <c r="O130" s="97" t="s">
        <v>447</v>
      </c>
      <c r="P130" s="98" t="s">
        <v>68</v>
      </c>
      <c r="Q130" s="99">
        <v>91926</v>
      </c>
      <c r="R130" s="100" t="s">
        <v>448</v>
      </c>
      <c r="S130" s="101" t="s">
        <v>117</v>
      </c>
      <c r="T130" s="1">
        <f>800+400</f>
        <v>1200</v>
      </c>
      <c r="U130" s="129">
        <v>4.38</v>
      </c>
      <c r="V130" s="103" t="s">
        <v>8</v>
      </c>
      <c r="W130" s="1">
        <f t="shared" si="21"/>
        <v>5.53</v>
      </c>
      <c r="X130" s="2">
        <f t="shared" si="22"/>
        <v>6636</v>
      </c>
      <c r="Y130" s="104" t="s">
        <v>70</v>
      </c>
      <c r="Z130" t="s">
        <v>70</v>
      </c>
      <c r="AA130" s="105">
        <v>4256</v>
      </c>
      <c r="AB130" s="106">
        <v>0</v>
      </c>
      <c r="AC130" s="107" t="s">
        <v>66</v>
      </c>
      <c r="AD130" t="s">
        <v>66</v>
      </c>
      <c r="AE130" s="59" t="s">
        <v>449</v>
      </c>
      <c r="AF130" s="108">
        <v>2918</v>
      </c>
      <c r="AG130" s="3">
        <v>4.38</v>
      </c>
      <c r="AH130" s="4">
        <v>0.26290000000000002</v>
      </c>
      <c r="AJ130" s="109"/>
      <c r="AL130" s="110"/>
      <c r="AM130" s="5">
        <v>4256</v>
      </c>
      <c r="AN130" s="6">
        <v>5.32</v>
      </c>
    </row>
    <row r="131" spans="1:40" ht="45" x14ac:dyDescent="0.25">
      <c r="A131" t="s">
        <v>65</v>
      </c>
      <c r="B131">
        <v>3</v>
      </c>
      <c r="C131" t="s">
        <v>65</v>
      </c>
      <c r="D131">
        <v>0</v>
      </c>
      <c r="E131">
        <v>1</v>
      </c>
      <c r="F131">
        <v>13</v>
      </c>
      <c r="G131">
        <v>2</v>
      </c>
      <c r="H131">
        <v>0</v>
      </c>
      <c r="I131">
        <v>3</v>
      </c>
      <c r="J131">
        <v>0</v>
      </c>
      <c r="K131">
        <v>0</v>
      </c>
      <c r="L131" s="94" t="s">
        <v>72</v>
      </c>
      <c r="M131" s="95" t="s">
        <v>6</v>
      </c>
      <c r="N131" s="96" t="s">
        <v>6</v>
      </c>
      <c r="O131" s="97" t="s">
        <v>450</v>
      </c>
      <c r="P131" s="98" t="s">
        <v>68</v>
      </c>
      <c r="Q131" s="99">
        <v>91928</v>
      </c>
      <c r="R131" s="100" t="s">
        <v>451</v>
      </c>
      <c r="S131" s="101" t="s">
        <v>117</v>
      </c>
      <c r="T131" s="1">
        <f>700+300</f>
        <v>1000</v>
      </c>
      <c r="U131" s="129">
        <v>6.73</v>
      </c>
      <c r="V131" s="103" t="s">
        <v>8</v>
      </c>
      <c r="W131" s="1">
        <f t="shared" si="21"/>
        <v>8.5</v>
      </c>
      <c r="X131" s="2">
        <f t="shared" si="22"/>
        <v>8500</v>
      </c>
      <c r="Y131" s="104" t="s">
        <v>70</v>
      </c>
      <c r="Z131" t="s">
        <v>70</v>
      </c>
      <c r="AA131" s="105">
        <v>5740</v>
      </c>
      <c r="AB131" s="106">
        <v>0</v>
      </c>
      <c r="AC131" s="107" t="s">
        <v>66</v>
      </c>
      <c r="AD131" t="s">
        <v>66</v>
      </c>
      <c r="AE131" s="59" t="s">
        <v>452</v>
      </c>
      <c r="AF131" s="108">
        <v>2920</v>
      </c>
      <c r="AG131" s="3">
        <v>6.73</v>
      </c>
      <c r="AH131" s="4">
        <v>0.26290000000000002</v>
      </c>
      <c r="AJ131" s="109"/>
      <c r="AL131" s="110"/>
      <c r="AM131" s="5">
        <v>5740</v>
      </c>
      <c r="AN131" s="6">
        <v>8.1999999999999993</v>
      </c>
    </row>
    <row r="132" spans="1:40" ht="45" x14ac:dyDescent="0.25">
      <c r="A132" t="s">
        <v>65</v>
      </c>
      <c r="B132">
        <v>3</v>
      </c>
      <c r="C132" t="s">
        <v>65</v>
      </c>
      <c r="D132">
        <v>0</v>
      </c>
      <c r="E132">
        <v>1</v>
      </c>
      <c r="F132">
        <v>13</v>
      </c>
      <c r="G132">
        <v>2</v>
      </c>
      <c r="H132">
        <v>0</v>
      </c>
      <c r="I132">
        <v>4</v>
      </c>
      <c r="J132">
        <v>0</v>
      </c>
      <c r="K132">
        <v>0</v>
      </c>
      <c r="L132" s="94" t="s">
        <v>72</v>
      </c>
      <c r="M132" s="95" t="s">
        <v>6</v>
      </c>
      <c r="N132" s="96" t="s">
        <v>6</v>
      </c>
      <c r="O132" s="97" t="s">
        <v>453</v>
      </c>
      <c r="P132" s="98" t="s">
        <v>68</v>
      </c>
      <c r="Q132" s="99">
        <v>91931</v>
      </c>
      <c r="R132" s="100" t="s">
        <v>454</v>
      </c>
      <c r="S132" s="101" t="s">
        <v>117</v>
      </c>
      <c r="T132" s="1">
        <v>700</v>
      </c>
      <c r="U132" s="129">
        <v>10.1</v>
      </c>
      <c r="V132" s="103" t="s">
        <v>8</v>
      </c>
      <c r="W132" s="1">
        <f t="shared" si="21"/>
        <v>12.76</v>
      </c>
      <c r="X132" s="2">
        <f t="shared" si="22"/>
        <v>8932</v>
      </c>
      <c r="Y132" s="104" t="s">
        <v>70</v>
      </c>
      <c r="Z132" t="s">
        <v>70</v>
      </c>
      <c r="AA132" s="105">
        <v>8603</v>
      </c>
      <c r="AB132" s="106">
        <v>0</v>
      </c>
      <c r="AC132" s="107" t="s">
        <v>66</v>
      </c>
      <c r="AD132" t="s">
        <v>66</v>
      </c>
      <c r="AE132" s="59" t="s">
        <v>455</v>
      </c>
      <c r="AF132" s="108">
        <v>2923</v>
      </c>
      <c r="AG132" s="3">
        <v>10.1</v>
      </c>
      <c r="AH132" s="4">
        <v>0.26290000000000002</v>
      </c>
      <c r="AJ132" s="109"/>
      <c r="AL132" s="110"/>
      <c r="AM132" s="5">
        <v>8603</v>
      </c>
      <c r="AN132" s="6">
        <v>12.29</v>
      </c>
    </row>
    <row r="133" spans="1:40" ht="45" x14ac:dyDescent="0.25">
      <c r="A133" t="s">
        <v>65</v>
      </c>
      <c r="B133">
        <v>3</v>
      </c>
      <c r="C133" t="s">
        <v>65</v>
      </c>
      <c r="D133">
        <v>0</v>
      </c>
      <c r="E133">
        <v>1</v>
      </c>
      <c r="F133">
        <v>13</v>
      </c>
      <c r="G133">
        <v>2</v>
      </c>
      <c r="H133">
        <v>0</v>
      </c>
      <c r="I133">
        <v>5</v>
      </c>
      <c r="J133">
        <v>0</v>
      </c>
      <c r="K133">
        <v>0</v>
      </c>
      <c r="L133" s="94" t="s">
        <v>72</v>
      </c>
      <c r="M133" s="95" t="s">
        <v>6</v>
      </c>
      <c r="N133" s="96" t="s">
        <v>6</v>
      </c>
      <c r="O133" s="97" t="s">
        <v>456</v>
      </c>
      <c r="P133" s="98" t="s">
        <v>68</v>
      </c>
      <c r="Q133" s="99">
        <v>91932</v>
      </c>
      <c r="R133" s="100" t="s">
        <v>457</v>
      </c>
      <c r="S133" s="101" t="s">
        <v>117</v>
      </c>
      <c r="T133" s="1">
        <f>200+20</f>
        <v>220</v>
      </c>
      <c r="U133" s="129">
        <v>16.66</v>
      </c>
      <c r="V133" s="103" t="s">
        <v>8</v>
      </c>
      <c r="W133" s="1">
        <f t="shared" si="21"/>
        <v>21.04</v>
      </c>
      <c r="X133" s="2">
        <f t="shared" si="22"/>
        <v>4628.8</v>
      </c>
      <c r="Y133" s="104" t="s">
        <v>70</v>
      </c>
      <c r="Z133" t="s">
        <v>70</v>
      </c>
      <c r="AA133" s="105">
        <v>4058</v>
      </c>
      <c r="AB133" s="106">
        <v>0</v>
      </c>
      <c r="AC133" s="107" t="s">
        <v>66</v>
      </c>
      <c r="AD133" t="s">
        <v>66</v>
      </c>
      <c r="AE133" s="59" t="s">
        <v>458</v>
      </c>
      <c r="AF133" s="108">
        <v>2924</v>
      </c>
      <c r="AG133" s="3">
        <v>16.66</v>
      </c>
      <c r="AH133" s="4">
        <v>0.26290000000000002</v>
      </c>
      <c r="AJ133" s="109"/>
      <c r="AL133" s="110"/>
      <c r="AM133" s="5">
        <v>4058</v>
      </c>
      <c r="AN133" s="6">
        <v>20.29</v>
      </c>
    </row>
    <row r="134" spans="1:40" ht="45" x14ac:dyDescent="0.25">
      <c r="A134" t="s">
        <v>65</v>
      </c>
      <c r="B134">
        <v>3</v>
      </c>
      <c r="C134" t="s">
        <v>65</v>
      </c>
      <c r="D134">
        <v>0</v>
      </c>
      <c r="E134">
        <v>1</v>
      </c>
      <c r="F134">
        <v>13</v>
      </c>
      <c r="G134">
        <v>2</v>
      </c>
      <c r="H134">
        <v>0</v>
      </c>
      <c r="I134">
        <v>6</v>
      </c>
      <c r="J134">
        <v>0</v>
      </c>
      <c r="K134">
        <v>0</v>
      </c>
      <c r="L134" s="94" t="s">
        <v>72</v>
      </c>
      <c r="M134" s="95" t="s">
        <v>6</v>
      </c>
      <c r="N134" s="96" t="s">
        <v>6</v>
      </c>
      <c r="O134" s="97" t="s">
        <v>459</v>
      </c>
      <c r="P134" s="98" t="s">
        <v>68</v>
      </c>
      <c r="Q134" s="99">
        <v>92984</v>
      </c>
      <c r="R134" s="100" t="s">
        <v>460</v>
      </c>
      <c r="S134" s="101" t="s">
        <v>117</v>
      </c>
      <c r="T134" s="1">
        <v>50</v>
      </c>
      <c r="U134" s="129">
        <v>27.09</v>
      </c>
      <c r="V134" s="103" t="s">
        <v>8</v>
      </c>
      <c r="W134" s="1">
        <f t="shared" si="21"/>
        <v>34.21</v>
      </c>
      <c r="X134" s="2">
        <f t="shared" si="22"/>
        <v>1710.5</v>
      </c>
      <c r="Y134" s="104" t="s">
        <v>70</v>
      </c>
      <c r="Z134" t="s">
        <v>70</v>
      </c>
      <c r="AA134" s="105">
        <v>1659.5</v>
      </c>
      <c r="AB134" s="106">
        <v>0</v>
      </c>
      <c r="AC134" s="107" t="s">
        <v>66</v>
      </c>
      <c r="AD134" t="s">
        <v>66</v>
      </c>
      <c r="AE134" s="59" t="s">
        <v>461</v>
      </c>
      <c r="AF134" s="108">
        <v>2932</v>
      </c>
      <c r="AG134" s="3">
        <v>27.09</v>
      </c>
      <c r="AH134" s="4">
        <v>0.26290000000000002</v>
      </c>
      <c r="AJ134" s="109"/>
      <c r="AL134" s="110"/>
      <c r="AM134" s="5">
        <v>1659.5</v>
      </c>
      <c r="AN134" s="6">
        <v>33.19</v>
      </c>
    </row>
    <row r="135" spans="1:40" ht="45" x14ac:dyDescent="0.25">
      <c r="A135" t="s">
        <v>65</v>
      </c>
      <c r="B135">
        <v>3</v>
      </c>
      <c r="C135" t="s">
        <v>65</v>
      </c>
      <c r="D135">
        <v>0</v>
      </c>
      <c r="E135">
        <v>1</v>
      </c>
      <c r="F135">
        <v>13</v>
      </c>
      <c r="G135">
        <v>2</v>
      </c>
      <c r="H135">
        <v>0</v>
      </c>
      <c r="I135">
        <v>7</v>
      </c>
      <c r="J135">
        <v>0</v>
      </c>
      <c r="K135">
        <v>0</v>
      </c>
      <c r="L135" s="94" t="s">
        <v>72</v>
      </c>
      <c r="M135" s="95" t="s">
        <v>6</v>
      </c>
      <c r="N135" s="96" t="s">
        <v>6</v>
      </c>
      <c r="O135" s="97" t="s">
        <v>462</v>
      </c>
      <c r="P135" s="98" t="s">
        <v>68</v>
      </c>
      <c r="Q135" s="99">
        <v>92988</v>
      </c>
      <c r="R135" s="100" t="s">
        <v>463</v>
      </c>
      <c r="S135" s="101" t="s">
        <v>117</v>
      </c>
      <c r="T135" s="1">
        <v>200</v>
      </c>
      <c r="U135" s="129">
        <v>54.05</v>
      </c>
      <c r="V135" s="103" t="s">
        <v>8</v>
      </c>
      <c r="W135" s="1">
        <f t="shared" si="21"/>
        <v>68.260000000000005</v>
      </c>
      <c r="X135" s="2">
        <f t="shared" si="22"/>
        <v>13652</v>
      </c>
      <c r="Y135" s="104" t="s">
        <v>70</v>
      </c>
      <c r="Z135" t="s">
        <v>70</v>
      </c>
      <c r="AA135" s="105">
        <v>13260</v>
      </c>
      <c r="AB135" s="106">
        <v>0</v>
      </c>
      <c r="AC135" s="107" t="s">
        <v>66</v>
      </c>
      <c r="AD135" t="s">
        <v>66</v>
      </c>
      <c r="AE135" s="59" t="s">
        <v>464</v>
      </c>
      <c r="AF135" s="108">
        <v>2934</v>
      </c>
      <c r="AG135" s="3">
        <v>54.05</v>
      </c>
      <c r="AH135" s="4">
        <v>0.26290000000000002</v>
      </c>
      <c r="AJ135" s="109"/>
      <c r="AL135" s="110"/>
      <c r="AM135" s="5">
        <v>13260</v>
      </c>
      <c r="AN135" s="6">
        <v>66.3</v>
      </c>
    </row>
    <row r="136" spans="1:40" ht="45" x14ac:dyDescent="0.25">
      <c r="A136" t="s">
        <v>65</v>
      </c>
      <c r="B136">
        <v>3</v>
      </c>
      <c r="C136" t="s">
        <v>65</v>
      </c>
      <c r="D136">
        <v>0</v>
      </c>
      <c r="E136">
        <v>1</v>
      </c>
      <c r="F136">
        <v>13</v>
      </c>
      <c r="G136">
        <v>2</v>
      </c>
      <c r="H136">
        <v>0</v>
      </c>
      <c r="I136">
        <v>8</v>
      </c>
      <c r="J136">
        <v>0</v>
      </c>
      <c r="K136">
        <v>0</v>
      </c>
      <c r="L136" s="94" t="s">
        <v>72</v>
      </c>
      <c r="M136" s="95" t="s">
        <v>6</v>
      </c>
      <c r="N136" s="96" t="s">
        <v>6</v>
      </c>
      <c r="O136" s="97" t="s">
        <v>465</v>
      </c>
      <c r="P136" s="98" t="s">
        <v>68</v>
      </c>
      <c r="Q136" s="99">
        <v>92992</v>
      </c>
      <c r="R136" s="100" t="s">
        <v>466</v>
      </c>
      <c r="S136" s="101" t="s">
        <v>117</v>
      </c>
      <c r="T136" s="1">
        <v>100</v>
      </c>
      <c r="U136" s="129">
        <v>96.55</v>
      </c>
      <c r="V136" s="103" t="s">
        <v>8</v>
      </c>
      <c r="W136" s="1">
        <f t="shared" si="21"/>
        <v>121.93</v>
      </c>
      <c r="X136" s="2">
        <f t="shared" si="22"/>
        <v>12193</v>
      </c>
      <c r="Y136" s="104" t="s">
        <v>70</v>
      </c>
      <c r="Z136" t="s">
        <v>70</v>
      </c>
      <c r="AA136" s="105">
        <v>11852</v>
      </c>
      <c r="AB136" s="106">
        <v>0</v>
      </c>
      <c r="AC136" s="107" t="s">
        <v>66</v>
      </c>
      <c r="AD136" t="s">
        <v>66</v>
      </c>
      <c r="AE136" s="59" t="s">
        <v>467</v>
      </c>
      <c r="AF136" s="108">
        <v>2936</v>
      </c>
      <c r="AG136" s="3">
        <v>96.55</v>
      </c>
      <c r="AH136" s="4">
        <v>0.26290000000000002</v>
      </c>
      <c r="AJ136" s="109"/>
      <c r="AL136" s="110"/>
      <c r="AM136" s="5">
        <v>11852</v>
      </c>
      <c r="AN136" s="6">
        <v>118.52</v>
      </c>
    </row>
    <row r="137" spans="1:40" x14ac:dyDescent="0.25">
      <c r="A137" t="s">
        <v>65</v>
      </c>
      <c r="B137">
        <v>3</v>
      </c>
      <c r="C137" t="s">
        <v>65</v>
      </c>
      <c r="D137">
        <v>0</v>
      </c>
      <c r="E137">
        <v>1</v>
      </c>
      <c r="F137">
        <v>13</v>
      </c>
      <c r="G137">
        <v>2</v>
      </c>
      <c r="H137">
        <v>0</v>
      </c>
      <c r="I137">
        <v>9</v>
      </c>
      <c r="J137">
        <v>0</v>
      </c>
      <c r="K137">
        <v>0</v>
      </c>
      <c r="L137" s="94" t="s">
        <v>72</v>
      </c>
      <c r="M137" s="95" t="s">
        <v>6</v>
      </c>
      <c r="N137" s="96" t="s">
        <v>6</v>
      </c>
      <c r="O137" s="97" t="s">
        <v>468</v>
      </c>
      <c r="P137" s="98" t="s">
        <v>102</v>
      </c>
      <c r="Q137" s="99">
        <v>3204</v>
      </c>
      <c r="R137" s="100" t="s">
        <v>469</v>
      </c>
      <c r="S137" s="101" t="s">
        <v>117</v>
      </c>
      <c r="T137" s="1">
        <v>400</v>
      </c>
      <c r="U137" s="129">
        <v>6.58</v>
      </c>
      <c r="V137" s="103" t="s">
        <v>8</v>
      </c>
      <c r="W137" s="1">
        <f t="shared" si="21"/>
        <v>8.31</v>
      </c>
      <c r="X137" s="2">
        <f t="shared" si="22"/>
        <v>3324</v>
      </c>
      <c r="Y137" s="104" t="s">
        <v>70</v>
      </c>
      <c r="Z137" t="s">
        <v>70</v>
      </c>
      <c r="AA137" s="105">
        <v>3324</v>
      </c>
      <c r="AB137" s="106">
        <v>0</v>
      </c>
      <c r="AC137" s="107" t="s">
        <v>66</v>
      </c>
      <c r="AD137" t="s">
        <v>66</v>
      </c>
      <c r="AE137" s="59" t="s">
        <v>470</v>
      </c>
      <c r="AF137" s="108">
        <v>9</v>
      </c>
      <c r="AG137" s="3">
        <v>6.58</v>
      </c>
      <c r="AH137" s="4">
        <v>0.26290000000000002</v>
      </c>
      <c r="AJ137" s="109"/>
      <c r="AL137" s="110"/>
      <c r="AM137" s="5">
        <v>3324</v>
      </c>
      <c r="AN137" s="6">
        <v>8.31</v>
      </c>
    </row>
    <row r="138" spans="1:40" x14ac:dyDescent="0.25">
      <c r="A138">
        <v>3</v>
      </c>
      <c r="B138">
        <v>3</v>
      </c>
      <c r="C138">
        <v>3</v>
      </c>
      <c r="D138">
        <v>7</v>
      </c>
      <c r="E138">
        <v>1</v>
      </c>
      <c r="F138">
        <v>13</v>
      </c>
      <c r="G138">
        <v>3</v>
      </c>
      <c r="H138">
        <v>0</v>
      </c>
      <c r="I138">
        <v>0</v>
      </c>
      <c r="J138">
        <v>53</v>
      </c>
      <c r="K138">
        <v>7</v>
      </c>
      <c r="L138" s="94" t="s">
        <v>72</v>
      </c>
      <c r="M138" s="95" t="s">
        <v>4</v>
      </c>
      <c r="N138" s="96" t="s">
        <v>4</v>
      </c>
      <c r="O138" s="97" t="s">
        <v>471</v>
      </c>
      <c r="P138" s="98" t="s">
        <v>68</v>
      </c>
      <c r="Q138" s="99"/>
      <c r="R138" s="100" t="s">
        <v>472</v>
      </c>
      <c r="S138" s="101" t="s">
        <v>67</v>
      </c>
      <c r="T138" s="1">
        <v>0</v>
      </c>
      <c r="U138" s="129">
        <v>0</v>
      </c>
      <c r="V138" s="103" t="s">
        <v>8</v>
      </c>
      <c r="W138" s="1">
        <v>0</v>
      </c>
      <c r="X138" s="2">
        <f>SUM(X139:X144)</f>
        <v>5123.25</v>
      </c>
      <c r="Y138" s="104" t="s">
        <v>70</v>
      </c>
      <c r="Z138" t="s">
        <v>66</v>
      </c>
      <c r="AA138" s="105">
        <v>3539.7299999999996</v>
      </c>
      <c r="AB138" s="106">
        <v>0</v>
      </c>
      <c r="AC138" s="107" t="s">
        <v>66</v>
      </c>
      <c r="AD138" t="s">
        <v>66</v>
      </c>
      <c r="AE138" s="59" t="b">
        <v>0</v>
      </c>
      <c r="AF138" s="108" t="s">
        <v>69</v>
      </c>
      <c r="AG138" s="3">
        <v>0</v>
      </c>
      <c r="AH138" s="4">
        <v>0.26290000000000002</v>
      </c>
      <c r="AJ138" s="109"/>
      <c r="AL138" s="110"/>
      <c r="AM138" s="5">
        <v>3539.73</v>
      </c>
      <c r="AN138" s="6">
        <v>0</v>
      </c>
    </row>
    <row r="139" spans="1:40" ht="30" x14ac:dyDescent="0.25">
      <c r="A139" t="s">
        <v>65</v>
      </c>
      <c r="B139">
        <v>3</v>
      </c>
      <c r="C139" t="s">
        <v>65</v>
      </c>
      <c r="D139">
        <v>0</v>
      </c>
      <c r="E139">
        <v>1</v>
      </c>
      <c r="F139">
        <v>13</v>
      </c>
      <c r="G139">
        <v>3</v>
      </c>
      <c r="H139">
        <v>0</v>
      </c>
      <c r="I139">
        <v>1</v>
      </c>
      <c r="J139">
        <v>0</v>
      </c>
      <c r="K139">
        <v>0</v>
      </c>
      <c r="L139" s="94" t="s">
        <v>72</v>
      </c>
      <c r="M139" s="95" t="s">
        <v>6</v>
      </c>
      <c r="N139" s="96" t="s">
        <v>6</v>
      </c>
      <c r="O139" s="97" t="s">
        <v>473</v>
      </c>
      <c r="P139" s="98" t="s">
        <v>68</v>
      </c>
      <c r="Q139" s="99">
        <v>91993</v>
      </c>
      <c r="R139" s="100" t="s">
        <v>474</v>
      </c>
      <c r="S139" s="101" t="s">
        <v>228</v>
      </c>
      <c r="T139" s="1">
        <v>7</v>
      </c>
      <c r="U139" s="129">
        <v>51.55</v>
      </c>
      <c r="V139" s="103" t="s">
        <v>8</v>
      </c>
      <c r="W139" s="1">
        <f t="shared" ref="W139:W144" si="23">ROUND(U139*(1+$S$8),2)</f>
        <v>65.099999999999994</v>
      </c>
      <c r="X139" s="2">
        <f t="shared" ref="X139:X144" si="24">ROUND(W139*T139,2)</f>
        <v>455.7</v>
      </c>
      <c r="Y139" s="104" t="s">
        <v>70</v>
      </c>
      <c r="Z139" t="s">
        <v>70</v>
      </c>
      <c r="AA139" s="105">
        <v>441.77</v>
      </c>
      <c r="AB139" s="106">
        <v>0</v>
      </c>
      <c r="AC139" s="107" t="s">
        <v>66</v>
      </c>
      <c r="AD139" t="s">
        <v>66</v>
      </c>
      <c r="AE139" s="59" t="s">
        <v>475</v>
      </c>
      <c r="AF139" s="108">
        <v>3117</v>
      </c>
      <c r="AG139" s="3">
        <v>51.55</v>
      </c>
      <c r="AH139" s="4">
        <v>0.26290000000000002</v>
      </c>
      <c r="AJ139" s="109"/>
      <c r="AL139" s="110"/>
      <c r="AM139" s="5">
        <v>441.77</v>
      </c>
      <c r="AN139" s="6">
        <v>63.11</v>
      </c>
    </row>
    <row r="140" spans="1:40" x14ac:dyDescent="0.25">
      <c r="A140" t="s">
        <v>65</v>
      </c>
      <c r="B140">
        <v>3</v>
      </c>
      <c r="C140" t="s">
        <v>65</v>
      </c>
      <c r="D140">
        <v>0</v>
      </c>
      <c r="E140">
        <v>1</v>
      </c>
      <c r="F140">
        <v>13</v>
      </c>
      <c r="G140">
        <v>3</v>
      </c>
      <c r="H140">
        <v>0</v>
      </c>
      <c r="I140">
        <v>2</v>
      </c>
      <c r="J140">
        <v>0</v>
      </c>
      <c r="K140">
        <v>0</v>
      </c>
      <c r="L140" s="94" t="s">
        <v>72</v>
      </c>
      <c r="M140" s="95" t="s">
        <v>6</v>
      </c>
      <c r="N140" s="96" t="s">
        <v>6</v>
      </c>
      <c r="O140" s="97" t="s">
        <v>476</v>
      </c>
      <c r="P140" s="98" t="s">
        <v>102</v>
      </c>
      <c r="Q140" s="99">
        <v>108</v>
      </c>
      <c r="R140" s="100" t="s">
        <v>477</v>
      </c>
      <c r="S140" s="101" t="s">
        <v>228</v>
      </c>
      <c r="T140" s="1">
        <f>7+22</f>
        <v>29</v>
      </c>
      <c r="U140" s="129">
        <v>17.45</v>
      </c>
      <c r="V140" s="103" t="s">
        <v>8</v>
      </c>
      <c r="W140" s="1">
        <f t="shared" si="23"/>
        <v>22.04</v>
      </c>
      <c r="X140" s="2">
        <f t="shared" si="24"/>
        <v>639.16</v>
      </c>
      <c r="Y140" s="104" t="s">
        <v>70</v>
      </c>
      <c r="Z140" t="s">
        <v>70</v>
      </c>
      <c r="AA140" s="105">
        <v>154.28</v>
      </c>
      <c r="AB140" s="106">
        <v>0</v>
      </c>
      <c r="AC140" s="107" t="s">
        <v>66</v>
      </c>
      <c r="AD140" t="s">
        <v>66</v>
      </c>
      <c r="AE140" s="59" t="s">
        <v>478</v>
      </c>
      <c r="AF140" s="108">
        <v>10</v>
      </c>
      <c r="AG140" s="3">
        <v>17.45</v>
      </c>
      <c r="AH140" s="4">
        <v>0.26290000000000002</v>
      </c>
      <c r="AJ140" s="109"/>
      <c r="AL140" s="110"/>
      <c r="AM140" s="5">
        <v>154.28</v>
      </c>
      <c r="AN140" s="6">
        <v>22.04</v>
      </c>
    </row>
    <row r="141" spans="1:40" ht="30" x14ac:dyDescent="0.25">
      <c r="A141" t="s">
        <v>65</v>
      </c>
      <c r="B141">
        <v>3</v>
      </c>
      <c r="C141" t="s">
        <v>65</v>
      </c>
      <c r="D141">
        <v>0</v>
      </c>
      <c r="E141">
        <v>1</v>
      </c>
      <c r="F141">
        <v>13</v>
      </c>
      <c r="G141">
        <v>3</v>
      </c>
      <c r="H141">
        <v>0</v>
      </c>
      <c r="I141">
        <v>3</v>
      </c>
      <c r="J141">
        <v>0</v>
      </c>
      <c r="K141">
        <v>0</v>
      </c>
      <c r="L141" s="94" t="s">
        <v>72</v>
      </c>
      <c r="M141" s="95" t="s">
        <v>6</v>
      </c>
      <c r="N141" s="96" t="s">
        <v>6</v>
      </c>
      <c r="O141" s="97" t="s">
        <v>479</v>
      </c>
      <c r="P141" s="98" t="s">
        <v>68</v>
      </c>
      <c r="Q141" s="99">
        <v>91955</v>
      </c>
      <c r="R141" s="100" t="s">
        <v>480</v>
      </c>
      <c r="S141" s="101" t="s">
        <v>228</v>
      </c>
      <c r="T141" s="1">
        <v>2</v>
      </c>
      <c r="U141" s="129">
        <v>39.299999999999997</v>
      </c>
      <c r="V141" s="103" t="s">
        <v>8</v>
      </c>
      <c r="W141" s="1">
        <f t="shared" si="23"/>
        <v>49.63</v>
      </c>
      <c r="X141" s="2">
        <f t="shared" si="24"/>
        <v>99.26</v>
      </c>
      <c r="Y141" s="104" t="s">
        <v>70</v>
      </c>
      <c r="Z141" t="s">
        <v>70</v>
      </c>
      <c r="AA141" s="105">
        <v>96.92</v>
      </c>
      <c r="AB141" s="106">
        <v>0</v>
      </c>
      <c r="AC141" s="107" t="s">
        <v>66</v>
      </c>
      <c r="AD141" t="s">
        <v>66</v>
      </c>
      <c r="AE141" s="59" t="s">
        <v>481</v>
      </c>
      <c r="AF141" s="108">
        <v>3079</v>
      </c>
      <c r="AG141" s="3">
        <v>39.299999999999997</v>
      </c>
      <c r="AH141" s="4">
        <v>0.26290000000000002</v>
      </c>
      <c r="AJ141" s="109"/>
      <c r="AL141" s="110"/>
      <c r="AM141" s="5">
        <v>96.92</v>
      </c>
      <c r="AN141" s="6">
        <v>48.46</v>
      </c>
    </row>
    <row r="142" spans="1:40" ht="30" x14ac:dyDescent="0.25">
      <c r="A142" t="s">
        <v>65</v>
      </c>
      <c r="B142">
        <v>3</v>
      </c>
      <c r="C142" t="s">
        <v>65</v>
      </c>
      <c r="D142">
        <v>0</v>
      </c>
      <c r="E142">
        <v>1</v>
      </c>
      <c r="F142">
        <v>13</v>
      </c>
      <c r="G142">
        <v>3</v>
      </c>
      <c r="H142">
        <v>0</v>
      </c>
      <c r="I142">
        <v>4</v>
      </c>
      <c r="J142">
        <v>0</v>
      </c>
      <c r="K142">
        <v>0</v>
      </c>
      <c r="L142" s="94" t="s">
        <v>72</v>
      </c>
      <c r="M142" s="95" t="s">
        <v>6</v>
      </c>
      <c r="N142" s="96" t="s">
        <v>6</v>
      </c>
      <c r="O142" s="97" t="s">
        <v>482</v>
      </c>
      <c r="P142" s="98" t="s">
        <v>68</v>
      </c>
      <c r="Q142" s="99">
        <v>91953</v>
      </c>
      <c r="R142" s="100" t="s">
        <v>483</v>
      </c>
      <c r="S142" s="101" t="s">
        <v>228</v>
      </c>
      <c r="T142" s="1">
        <v>18</v>
      </c>
      <c r="U142" s="129">
        <v>32.270000000000003</v>
      </c>
      <c r="V142" s="103" t="s">
        <v>8</v>
      </c>
      <c r="W142" s="1">
        <f t="shared" si="23"/>
        <v>40.75</v>
      </c>
      <c r="X142" s="2">
        <f t="shared" si="24"/>
        <v>733.5</v>
      </c>
      <c r="Y142" s="104" t="s">
        <v>70</v>
      </c>
      <c r="Z142" t="s">
        <v>70</v>
      </c>
      <c r="AA142" s="105">
        <v>717.48</v>
      </c>
      <c r="AB142" s="106">
        <v>0</v>
      </c>
      <c r="AC142" s="107" t="s">
        <v>66</v>
      </c>
      <c r="AD142" t="s">
        <v>66</v>
      </c>
      <c r="AE142" s="59" t="s">
        <v>484</v>
      </c>
      <c r="AF142" s="108">
        <v>3077</v>
      </c>
      <c r="AG142" s="3">
        <v>32.270000000000003</v>
      </c>
      <c r="AH142" s="4">
        <v>0.26290000000000002</v>
      </c>
      <c r="AJ142" s="109"/>
      <c r="AL142" s="110"/>
      <c r="AM142" s="5">
        <v>717.48</v>
      </c>
      <c r="AN142" s="6">
        <v>39.86</v>
      </c>
    </row>
    <row r="143" spans="1:40" ht="30" x14ac:dyDescent="0.25">
      <c r="A143" t="s">
        <v>65</v>
      </c>
      <c r="B143">
        <v>3</v>
      </c>
      <c r="C143" t="s">
        <v>65</v>
      </c>
      <c r="D143">
        <v>0</v>
      </c>
      <c r="E143">
        <v>1</v>
      </c>
      <c r="F143">
        <v>13</v>
      </c>
      <c r="G143">
        <v>3</v>
      </c>
      <c r="H143">
        <v>0</v>
      </c>
      <c r="I143">
        <v>5</v>
      </c>
      <c r="J143">
        <v>0</v>
      </c>
      <c r="K143">
        <v>0</v>
      </c>
      <c r="L143" s="94" t="s">
        <v>72</v>
      </c>
      <c r="M143" s="95" t="s">
        <v>6</v>
      </c>
      <c r="N143" s="96" t="s">
        <v>6</v>
      </c>
      <c r="O143" s="97" t="s">
        <v>485</v>
      </c>
      <c r="P143" s="98" t="s">
        <v>68</v>
      </c>
      <c r="Q143" s="99">
        <v>91992</v>
      </c>
      <c r="R143" s="100" t="s">
        <v>486</v>
      </c>
      <c r="S143" s="101" t="s">
        <v>228</v>
      </c>
      <c r="T143" s="1">
        <f>8+10</f>
        <v>18</v>
      </c>
      <c r="U143" s="129">
        <v>49.32</v>
      </c>
      <c r="V143" s="103" t="s">
        <v>8</v>
      </c>
      <c r="W143" s="1">
        <f t="shared" si="23"/>
        <v>62.29</v>
      </c>
      <c r="X143" s="2">
        <f t="shared" si="24"/>
        <v>1121.22</v>
      </c>
      <c r="Y143" s="104" t="s">
        <v>70</v>
      </c>
      <c r="Z143" t="s">
        <v>70</v>
      </c>
      <c r="AA143" s="105">
        <v>481.04</v>
      </c>
      <c r="AB143" s="106">
        <v>0</v>
      </c>
      <c r="AC143" s="107" t="s">
        <v>66</v>
      </c>
      <c r="AD143" t="s">
        <v>66</v>
      </c>
      <c r="AE143" s="59" t="s">
        <v>487</v>
      </c>
      <c r="AF143" s="108">
        <v>3116</v>
      </c>
      <c r="AG143" s="3">
        <v>49.32</v>
      </c>
      <c r="AH143" s="4">
        <v>0.26290000000000002</v>
      </c>
      <c r="AJ143" s="109"/>
      <c r="AL143" s="110"/>
      <c r="AM143" s="5">
        <v>481.04</v>
      </c>
      <c r="AN143" s="6">
        <v>60.13</v>
      </c>
    </row>
    <row r="144" spans="1:40" ht="30" x14ac:dyDescent="0.25">
      <c r="A144" t="s">
        <v>65</v>
      </c>
      <c r="B144">
        <v>3</v>
      </c>
      <c r="C144" t="s">
        <v>65</v>
      </c>
      <c r="D144">
        <v>0</v>
      </c>
      <c r="E144">
        <v>1</v>
      </c>
      <c r="F144">
        <v>13</v>
      </c>
      <c r="G144">
        <v>3</v>
      </c>
      <c r="H144">
        <v>0</v>
      </c>
      <c r="I144">
        <v>6</v>
      </c>
      <c r="J144">
        <v>0</v>
      </c>
      <c r="K144">
        <v>0</v>
      </c>
      <c r="L144" s="94" t="s">
        <v>72</v>
      </c>
      <c r="M144" s="95" t="s">
        <v>6</v>
      </c>
      <c r="N144" s="96" t="s">
        <v>6</v>
      </c>
      <c r="O144" s="97" t="s">
        <v>488</v>
      </c>
      <c r="P144" s="98" t="s">
        <v>68</v>
      </c>
      <c r="Q144" s="99">
        <v>92004</v>
      </c>
      <c r="R144" s="100" t="s">
        <v>489</v>
      </c>
      <c r="S144" s="101" t="s">
        <v>228</v>
      </c>
      <c r="T144" s="1">
        <f>22+5</f>
        <v>27</v>
      </c>
      <c r="U144" s="129">
        <v>60.84</v>
      </c>
      <c r="V144" s="103" t="s">
        <v>8</v>
      </c>
      <c r="W144" s="1">
        <f t="shared" si="23"/>
        <v>76.83</v>
      </c>
      <c r="X144" s="2">
        <f t="shared" si="24"/>
        <v>2074.41</v>
      </c>
      <c r="Y144" s="104" t="s">
        <v>70</v>
      </c>
      <c r="Z144" t="s">
        <v>70</v>
      </c>
      <c r="AA144" s="105">
        <v>1648.24</v>
      </c>
      <c r="AB144" s="106">
        <v>0</v>
      </c>
      <c r="AC144" s="107" t="s">
        <v>66</v>
      </c>
      <c r="AD144" t="s">
        <v>66</v>
      </c>
      <c r="AE144" s="59" t="s">
        <v>490</v>
      </c>
      <c r="AF144" s="108">
        <v>3128</v>
      </c>
      <c r="AG144" s="3">
        <v>60.84</v>
      </c>
      <c r="AH144" s="4">
        <v>0.26290000000000002</v>
      </c>
      <c r="AJ144" s="109"/>
      <c r="AL144" s="110"/>
      <c r="AM144" s="5">
        <v>1648.24</v>
      </c>
      <c r="AN144" s="6">
        <v>74.92</v>
      </c>
    </row>
    <row r="145" spans="1:40" x14ac:dyDescent="0.25">
      <c r="A145">
        <v>3</v>
      </c>
      <c r="B145">
        <v>3</v>
      </c>
      <c r="C145">
        <v>3</v>
      </c>
      <c r="D145">
        <v>12</v>
      </c>
      <c r="E145">
        <v>1</v>
      </c>
      <c r="F145">
        <v>13</v>
      </c>
      <c r="G145">
        <v>4</v>
      </c>
      <c r="H145">
        <v>0</v>
      </c>
      <c r="I145">
        <v>0</v>
      </c>
      <c r="J145">
        <v>46</v>
      </c>
      <c r="K145">
        <v>12</v>
      </c>
      <c r="L145" s="94" t="s">
        <v>72</v>
      </c>
      <c r="M145" s="95" t="s">
        <v>4</v>
      </c>
      <c r="N145" s="96" t="s">
        <v>4</v>
      </c>
      <c r="O145" s="97" t="s">
        <v>491</v>
      </c>
      <c r="P145" s="98" t="s">
        <v>68</v>
      </c>
      <c r="Q145" s="99"/>
      <c r="R145" s="100" t="s">
        <v>492</v>
      </c>
      <c r="S145" s="101" t="s">
        <v>67</v>
      </c>
      <c r="T145" s="1">
        <v>0</v>
      </c>
      <c r="U145" s="129">
        <v>0</v>
      </c>
      <c r="V145" s="103" t="s">
        <v>8</v>
      </c>
      <c r="W145" s="1">
        <v>0</v>
      </c>
      <c r="X145" s="2">
        <f>SUM(X146:X160)</f>
        <v>7066.6699999999992</v>
      </c>
      <c r="Y145" s="104" t="s">
        <v>70</v>
      </c>
      <c r="Z145" t="s">
        <v>66</v>
      </c>
      <c r="AA145" s="105">
        <v>6084.97</v>
      </c>
      <c r="AB145" s="106">
        <v>0</v>
      </c>
      <c r="AC145" s="107" t="s">
        <v>66</v>
      </c>
      <c r="AD145" t="s">
        <v>66</v>
      </c>
      <c r="AE145" s="59" t="b">
        <v>0</v>
      </c>
      <c r="AF145" s="108" t="s">
        <v>69</v>
      </c>
      <c r="AG145" s="3">
        <v>0</v>
      </c>
      <c r="AH145" s="4">
        <v>0.26290000000000002</v>
      </c>
      <c r="AJ145" s="109"/>
      <c r="AL145" s="110"/>
      <c r="AM145" s="5">
        <v>6084.97</v>
      </c>
      <c r="AN145" s="6">
        <v>0</v>
      </c>
    </row>
    <row r="146" spans="1:40" ht="30" x14ac:dyDescent="0.25">
      <c r="A146" t="s">
        <v>65</v>
      </c>
      <c r="B146">
        <v>3</v>
      </c>
      <c r="C146" t="s">
        <v>65</v>
      </c>
      <c r="D146">
        <v>0</v>
      </c>
      <c r="E146">
        <v>1</v>
      </c>
      <c r="F146">
        <v>13</v>
      </c>
      <c r="G146">
        <v>4</v>
      </c>
      <c r="H146">
        <v>0</v>
      </c>
      <c r="I146">
        <v>1</v>
      </c>
      <c r="J146">
        <v>0</v>
      </c>
      <c r="K146">
        <v>0</v>
      </c>
      <c r="L146" s="94" t="s">
        <v>72</v>
      </c>
      <c r="M146" s="95" t="s">
        <v>6</v>
      </c>
      <c r="N146" s="96" t="s">
        <v>6</v>
      </c>
      <c r="O146" s="97" t="s">
        <v>493</v>
      </c>
      <c r="P146" s="98" t="s">
        <v>68</v>
      </c>
      <c r="Q146" s="99" t="s">
        <v>811</v>
      </c>
      <c r="R146" s="100" t="s">
        <v>812</v>
      </c>
      <c r="S146" s="101" t="s">
        <v>228</v>
      </c>
      <c r="T146" s="1">
        <v>3</v>
      </c>
      <c r="U146" s="129">
        <v>58.59</v>
      </c>
      <c r="V146" s="103" t="s">
        <v>8</v>
      </c>
      <c r="W146" s="1">
        <f t="shared" ref="W146:W160" si="25">ROUND(U146*(1+$S$8),2)</f>
        <v>73.989999999999995</v>
      </c>
      <c r="X146" s="2">
        <f t="shared" ref="X146:X160" si="26">ROUND(W146*T146,2)</f>
        <v>221.97</v>
      </c>
      <c r="Y146" s="104" t="s">
        <v>70</v>
      </c>
      <c r="Z146" t="s">
        <v>70</v>
      </c>
      <c r="AA146" s="105">
        <v>252.48</v>
      </c>
      <c r="AB146" s="106">
        <v>0</v>
      </c>
      <c r="AC146" s="107" t="s">
        <v>66</v>
      </c>
      <c r="AD146" t="s">
        <v>66</v>
      </c>
      <c r="AE146" s="59" t="s">
        <v>495</v>
      </c>
      <c r="AF146" s="108">
        <v>3029</v>
      </c>
      <c r="AG146" s="3">
        <v>61.26</v>
      </c>
      <c r="AH146" s="4">
        <v>0.26290000000000002</v>
      </c>
      <c r="AJ146" s="109"/>
      <c r="AL146" s="110"/>
      <c r="AM146" s="5">
        <v>252.48</v>
      </c>
      <c r="AN146" s="6">
        <v>84.16</v>
      </c>
    </row>
    <row r="147" spans="1:40" ht="30" x14ac:dyDescent="0.25">
      <c r="A147" t="s">
        <v>65</v>
      </c>
      <c r="B147">
        <v>3</v>
      </c>
      <c r="C147" t="s">
        <v>65</v>
      </c>
      <c r="D147">
        <v>0</v>
      </c>
      <c r="E147">
        <v>1</v>
      </c>
      <c r="F147">
        <v>13</v>
      </c>
      <c r="G147">
        <v>4</v>
      </c>
      <c r="H147">
        <v>0</v>
      </c>
      <c r="I147">
        <v>1</v>
      </c>
      <c r="J147">
        <v>0</v>
      </c>
      <c r="K147">
        <v>0</v>
      </c>
      <c r="L147" s="94" t="s">
        <v>72</v>
      </c>
      <c r="M147" s="95" t="s">
        <v>6</v>
      </c>
      <c r="N147" s="96" t="s">
        <v>6</v>
      </c>
      <c r="O147" s="97" t="s">
        <v>496</v>
      </c>
      <c r="P147" s="98" t="s">
        <v>68</v>
      </c>
      <c r="Q147" s="99">
        <v>93663</v>
      </c>
      <c r="R147" s="100" t="s">
        <v>494</v>
      </c>
      <c r="S147" s="101" t="s">
        <v>228</v>
      </c>
      <c r="T147" s="1">
        <f>3+1</f>
        <v>4</v>
      </c>
      <c r="U147" s="129">
        <v>61.26</v>
      </c>
      <c r="V147" s="103" t="s">
        <v>8</v>
      </c>
      <c r="W147" s="1">
        <f t="shared" ref="W147" si="27">ROUND(U147*(1+$S$8),2)</f>
        <v>77.37</v>
      </c>
      <c r="X147" s="2">
        <f t="shared" ref="X147" si="28">ROUND(W147*T147,2)</f>
        <v>309.48</v>
      </c>
      <c r="Y147" s="104" t="s">
        <v>70</v>
      </c>
      <c r="Z147" t="s">
        <v>70</v>
      </c>
      <c r="AA147" s="105">
        <v>252.48</v>
      </c>
      <c r="AB147" s="106">
        <v>0</v>
      </c>
      <c r="AC147" s="107" t="s">
        <v>66</v>
      </c>
      <c r="AD147" t="s">
        <v>66</v>
      </c>
      <c r="AE147" s="59" t="s">
        <v>495</v>
      </c>
      <c r="AF147" s="108">
        <v>3029</v>
      </c>
      <c r="AG147" s="3">
        <v>61.26</v>
      </c>
      <c r="AH147" s="4">
        <v>0.26290000000000002</v>
      </c>
      <c r="AJ147" s="109"/>
      <c r="AL147" s="110"/>
      <c r="AM147" s="5">
        <v>252.48</v>
      </c>
      <c r="AN147" s="6">
        <v>84.16</v>
      </c>
    </row>
    <row r="148" spans="1:40" ht="30" x14ac:dyDescent="0.25">
      <c r="A148" t="s">
        <v>65</v>
      </c>
      <c r="B148">
        <v>3</v>
      </c>
      <c r="C148" t="s">
        <v>65</v>
      </c>
      <c r="D148">
        <v>0</v>
      </c>
      <c r="E148">
        <v>1</v>
      </c>
      <c r="F148">
        <v>13</v>
      </c>
      <c r="G148">
        <v>4</v>
      </c>
      <c r="H148">
        <v>0</v>
      </c>
      <c r="I148">
        <v>2</v>
      </c>
      <c r="J148">
        <v>0</v>
      </c>
      <c r="K148">
        <v>0</v>
      </c>
      <c r="L148" s="94" t="s">
        <v>72</v>
      </c>
      <c r="M148" s="95" t="s">
        <v>6</v>
      </c>
      <c r="N148" s="96" t="s">
        <v>6</v>
      </c>
      <c r="O148" s="97" t="s">
        <v>499</v>
      </c>
      <c r="P148" s="98" t="s">
        <v>68</v>
      </c>
      <c r="Q148" s="99">
        <v>93664</v>
      </c>
      <c r="R148" s="100" t="s">
        <v>497</v>
      </c>
      <c r="S148" s="101" t="s">
        <v>228</v>
      </c>
      <c r="T148" s="1">
        <v>4</v>
      </c>
      <c r="U148" s="129">
        <v>64.569999999999993</v>
      </c>
      <c r="V148" s="103" t="s">
        <v>8</v>
      </c>
      <c r="W148" s="1">
        <f t="shared" si="25"/>
        <v>81.55</v>
      </c>
      <c r="X148" s="2">
        <f t="shared" si="26"/>
        <v>326.2</v>
      </c>
      <c r="Y148" s="104" t="s">
        <v>70</v>
      </c>
      <c r="Z148" t="s">
        <v>70</v>
      </c>
      <c r="AA148" s="105">
        <v>352.52</v>
      </c>
      <c r="AB148" s="106">
        <v>0</v>
      </c>
      <c r="AC148" s="107" t="s">
        <v>66</v>
      </c>
      <c r="AD148" t="s">
        <v>66</v>
      </c>
      <c r="AE148" s="59" t="s">
        <v>498</v>
      </c>
      <c r="AF148" s="108">
        <v>3030</v>
      </c>
      <c r="AG148" s="3">
        <v>64.569999999999993</v>
      </c>
      <c r="AH148" s="4">
        <v>0.26290000000000002</v>
      </c>
      <c r="AJ148" s="109"/>
      <c r="AL148" s="110"/>
      <c r="AM148" s="5">
        <v>352.52</v>
      </c>
      <c r="AN148" s="6">
        <v>88.13</v>
      </c>
    </row>
    <row r="149" spans="1:40" ht="30" x14ac:dyDescent="0.25">
      <c r="A149" t="s">
        <v>65</v>
      </c>
      <c r="B149">
        <v>3</v>
      </c>
      <c r="C149" t="s">
        <v>65</v>
      </c>
      <c r="D149">
        <v>0</v>
      </c>
      <c r="E149">
        <v>1</v>
      </c>
      <c r="F149">
        <v>13</v>
      </c>
      <c r="G149">
        <v>4</v>
      </c>
      <c r="H149">
        <v>0</v>
      </c>
      <c r="I149">
        <v>3</v>
      </c>
      <c r="J149">
        <v>0</v>
      </c>
      <c r="K149">
        <v>0</v>
      </c>
      <c r="L149" s="94" t="s">
        <v>72</v>
      </c>
      <c r="M149" s="95" t="s">
        <v>6</v>
      </c>
      <c r="N149" s="96" t="s">
        <v>6</v>
      </c>
      <c r="O149" s="97" t="s">
        <v>502</v>
      </c>
      <c r="P149" s="98" t="s">
        <v>68</v>
      </c>
      <c r="Q149" s="99">
        <v>93673</v>
      </c>
      <c r="R149" s="100" t="s">
        <v>500</v>
      </c>
      <c r="S149" s="101" t="s">
        <v>228</v>
      </c>
      <c r="T149" s="1">
        <f>2+2</f>
        <v>4</v>
      </c>
      <c r="U149" s="129">
        <v>100.82</v>
      </c>
      <c r="V149" s="103" t="s">
        <v>8</v>
      </c>
      <c r="W149" s="1">
        <f t="shared" si="25"/>
        <v>127.33</v>
      </c>
      <c r="X149" s="2">
        <f t="shared" si="26"/>
        <v>509.32</v>
      </c>
      <c r="Y149" s="104" t="s">
        <v>70</v>
      </c>
      <c r="Z149" t="s">
        <v>70</v>
      </c>
      <c r="AA149" s="105">
        <v>267.95999999999998</v>
      </c>
      <c r="AB149" s="106">
        <v>0</v>
      </c>
      <c r="AC149" s="107" t="s">
        <v>66</v>
      </c>
      <c r="AD149" t="s">
        <v>66</v>
      </c>
      <c r="AE149" s="59" t="s">
        <v>501</v>
      </c>
      <c r="AF149" s="108">
        <v>3039</v>
      </c>
      <c r="AG149" s="3">
        <v>100.82</v>
      </c>
      <c r="AH149" s="4">
        <v>0.26290000000000002</v>
      </c>
      <c r="AJ149" s="109"/>
      <c r="AL149" s="110"/>
      <c r="AM149" s="5">
        <v>267.95999999999998</v>
      </c>
      <c r="AN149" s="6">
        <v>133.97999999999999</v>
      </c>
    </row>
    <row r="150" spans="1:40" ht="30" x14ac:dyDescent="0.25">
      <c r="A150" t="s">
        <v>65</v>
      </c>
      <c r="B150">
        <v>3</v>
      </c>
      <c r="C150" t="s">
        <v>65</v>
      </c>
      <c r="D150">
        <v>0</v>
      </c>
      <c r="E150">
        <v>1</v>
      </c>
      <c r="F150">
        <v>13</v>
      </c>
      <c r="G150">
        <v>4</v>
      </c>
      <c r="H150">
        <v>0</v>
      </c>
      <c r="I150">
        <v>4</v>
      </c>
      <c r="J150">
        <v>0</v>
      </c>
      <c r="K150">
        <v>0</v>
      </c>
      <c r="L150" s="94" t="s">
        <v>72</v>
      </c>
      <c r="M150" s="95" t="s">
        <v>6</v>
      </c>
      <c r="N150" s="96" t="s">
        <v>6</v>
      </c>
      <c r="O150" s="97" t="s">
        <v>505</v>
      </c>
      <c r="P150" s="98" t="s">
        <v>68</v>
      </c>
      <c r="Q150" s="99">
        <v>93653</v>
      </c>
      <c r="R150" s="100" t="s">
        <v>503</v>
      </c>
      <c r="S150" s="101" t="s">
        <v>228</v>
      </c>
      <c r="T150" s="1">
        <v>24</v>
      </c>
      <c r="U150" s="129">
        <v>11.84</v>
      </c>
      <c r="V150" s="103" t="s">
        <v>8</v>
      </c>
      <c r="W150" s="1">
        <f t="shared" si="25"/>
        <v>14.95</v>
      </c>
      <c r="X150" s="2">
        <f t="shared" si="26"/>
        <v>358.8</v>
      </c>
      <c r="Y150" s="104" t="s">
        <v>70</v>
      </c>
      <c r="Z150" t="s">
        <v>70</v>
      </c>
      <c r="AA150" s="105">
        <v>387.12</v>
      </c>
      <c r="AB150" s="106">
        <v>0</v>
      </c>
      <c r="AC150" s="107" t="s">
        <v>66</v>
      </c>
      <c r="AD150" t="s">
        <v>66</v>
      </c>
      <c r="AE150" s="59" t="s">
        <v>504</v>
      </c>
      <c r="AF150" s="108">
        <v>3019</v>
      </c>
      <c r="AG150" s="3">
        <v>11.84</v>
      </c>
      <c r="AH150" s="4">
        <v>0.26290000000000002</v>
      </c>
      <c r="AJ150" s="109"/>
      <c r="AL150" s="110"/>
      <c r="AM150" s="5">
        <v>387.12</v>
      </c>
      <c r="AN150" s="6">
        <v>16.13</v>
      </c>
    </row>
    <row r="151" spans="1:40" ht="30" x14ac:dyDescent="0.25">
      <c r="A151" t="s">
        <v>65</v>
      </c>
      <c r="B151">
        <v>3</v>
      </c>
      <c r="C151" t="s">
        <v>65</v>
      </c>
      <c r="D151">
        <v>0</v>
      </c>
      <c r="E151">
        <v>1</v>
      </c>
      <c r="F151">
        <v>13</v>
      </c>
      <c r="G151">
        <v>4</v>
      </c>
      <c r="H151">
        <v>0</v>
      </c>
      <c r="I151">
        <v>5</v>
      </c>
      <c r="J151">
        <v>0</v>
      </c>
      <c r="K151">
        <v>0</v>
      </c>
      <c r="L151" s="94" t="s">
        <v>72</v>
      </c>
      <c r="M151" s="95" t="s">
        <v>6</v>
      </c>
      <c r="N151" s="96" t="s">
        <v>6</v>
      </c>
      <c r="O151" s="97" t="s">
        <v>508</v>
      </c>
      <c r="P151" s="98" t="s">
        <v>68</v>
      </c>
      <c r="Q151" s="99">
        <v>93654</v>
      </c>
      <c r="R151" s="100" t="s">
        <v>506</v>
      </c>
      <c r="S151" s="101" t="s">
        <v>228</v>
      </c>
      <c r="T151" s="1">
        <f>10+7</f>
        <v>17</v>
      </c>
      <c r="U151" s="129">
        <v>12.56</v>
      </c>
      <c r="V151" s="103" t="s">
        <v>8</v>
      </c>
      <c r="W151" s="1">
        <f t="shared" si="25"/>
        <v>15.86</v>
      </c>
      <c r="X151" s="2">
        <f t="shared" si="26"/>
        <v>269.62</v>
      </c>
      <c r="Y151" s="104" t="s">
        <v>70</v>
      </c>
      <c r="Z151" t="s">
        <v>70</v>
      </c>
      <c r="AA151" s="105">
        <v>169.9</v>
      </c>
      <c r="AB151" s="106">
        <v>0</v>
      </c>
      <c r="AC151" s="107" t="s">
        <v>66</v>
      </c>
      <c r="AD151" t="s">
        <v>66</v>
      </c>
      <c r="AE151" s="59" t="s">
        <v>507</v>
      </c>
      <c r="AF151" s="108">
        <v>3020</v>
      </c>
      <c r="AG151" s="3">
        <v>12.56</v>
      </c>
      <c r="AH151" s="4">
        <v>0.26290000000000002</v>
      </c>
      <c r="AJ151" s="109"/>
      <c r="AL151" s="110"/>
      <c r="AM151" s="5">
        <v>169.9</v>
      </c>
      <c r="AN151" s="6">
        <v>16.989999999999998</v>
      </c>
    </row>
    <row r="152" spans="1:40" ht="30" x14ac:dyDescent="0.25">
      <c r="A152" t="s">
        <v>65</v>
      </c>
      <c r="B152">
        <v>3</v>
      </c>
      <c r="C152" t="s">
        <v>65</v>
      </c>
      <c r="D152">
        <v>0</v>
      </c>
      <c r="E152">
        <v>1</v>
      </c>
      <c r="F152">
        <v>13</v>
      </c>
      <c r="G152">
        <v>4</v>
      </c>
      <c r="H152">
        <v>0</v>
      </c>
      <c r="I152">
        <v>4</v>
      </c>
      <c r="J152">
        <v>0</v>
      </c>
      <c r="K152">
        <v>0</v>
      </c>
      <c r="L152" s="94" t="s">
        <v>72</v>
      </c>
      <c r="M152" s="95" t="s">
        <v>6</v>
      </c>
      <c r="N152" s="96" t="s">
        <v>6</v>
      </c>
      <c r="O152" s="97" t="s">
        <v>511</v>
      </c>
      <c r="P152" s="98" t="s">
        <v>68</v>
      </c>
      <c r="Q152" s="99" t="s">
        <v>805</v>
      </c>
      <c r="R152" s="100" t="s">
        <v>806</v>
      </c>
      <c r="S152" s="101" t="s">
        <v>228</v>
      </c>
      <c r="T152" s="1">
        <v>2</v>
      </c>
      <c r="U152" s="129">
        <v>13.89</v>
      </c>
      <c r="V152" s="103" t="s">
        <v>8</v>
      </c>
      <c r="W152" s="1">
        <f t="shared" ref="W152" si="29">ROUND(U152*(1+$S$8),2)</f>
        <v>17.54</v>
      </c>
      <c r="X152" s="2">
        <f t="shared" ref="X152" si="30">ROUND(W152*T152,2)</f>
        <v>35.08</v>
      </c>
      <c r="Y152" s="104" t="s">
        <v>70</v>
      </c>
      <c r="Z152" t="s">
        <v>70</v>
      </c>
      <c r="AA152" s="105">
        <v>387.12</v>
      </c>
      <c r="AB152" s="106">
        <v>0</v>
      </c>
      <c r="AC152" s="107" t="s">
        <v>66</v>
      </c>
      <c r="AD152" t="s">
        <v>66</v>
      </c>
      <c r="AE152" s="59" t="s">
        <v>504</v>
      </c>
      <c r="AF152" s="108">
        <v>3019</v>
      </c>
      <c r="AG152" s="3">
        <v>11.84</v>
      </c>
      <c r="AH152" s="4">
        <v>0.26290000000000002</v>
      </c>
      <c r="AJ152" s="109"/>
      <c r="AL152" s="110"/>
      <c r="AM152" s="5">
        <v>387.12</v>
      </c>
      <c r="AN152" s="6">
        <v>16.13</v>
      </c>
    </row>
    <row r="153" spans="1:40" ht="30" x14ac:dyDescent="0.25">
      <c r="A153" t="s">
        <v>65</v>
      </c>
      <c r="B153">
        <v>3</v>
      </c>
      <c r="C153" t="s">
        <v>65</v>
      </c>
      <c r="D153">
        <v>0</v>
      </c>
      <c r="E153">
        <v>1</v>
      </c>
      <c r="F153">
        <v>13</v>
      </c>
      <c r="G153">
        <v>4</v>
      </c>
      <c r="H153">
        <v>0</v>
      </c>
      <c r="I153">
        <v>4</v>
      </c>
      <c r="J153">
        <v>0</v>
      </c>
      <c r="K153">
        <v>0</v>
      </c>
      <c r="L153" s="94" t="s">
        <v>72</v>
      </c>
      <c r="M153" s="95" t="s">
        <v>6</v>
      </c>
      <c r="N153" s="96" t="s">
        <v>6</v>
      </c>
      <c r="O153" s="97" t="s">
        <v>514</v>
      </c>
      <c r="P153" s="98" t="s">
        <v>68</v>
      </c>
      <c r="Q153" s="99" t="s">
        <v>807</v>
      </c>
      <c r="R153" s="100" t="s">
        <v>808</v>
      </c>
      <c r="S153" s="101" t="s">
        <v>228</v>
      </c>
      <c r="T153" s="1">
        <v>1</v>
      </c>
      <c r="U153" s="129">
        <v>13.89</v>
      </c>
      <c r="V153" s="103" t="s">
        <v>8</v>
      </c>
      <c r="W153" s="1">
        <f>ROUND(U153*(1+$S$8),2)</f>
        <v>17.54</v>
      </c>
      <c r="X153" s="2">
        <f>ROUND(W153*T153,2)</f>
        <v>17.54</v>
      </c>
      <c r="Y153" s="104" t="s">
        <v>70</v>
      </c>
      <c r="Z153" t="s">
        <v>70</v>
      </c>
      <c r="AA153" s="105">
        <v>387.12</v>
      </c>
      <c r="AB153" s="106">
        <v>0</v>
      </c>
      <c r="AC153" s="107" t="s">
        <v>66</v>
      </c>
      <c r="AD153" t="s">
        <v>66</v>
      </c>
      <c r="AE153" s="59" t="s">
        <v>504</v>
      </c>
      <c r="AF153" s="108">
        <v>3019</v>
      </c>
      <c r="AG153" s="3">
        <v>11.84</v>
      </c>
      <c r="AH153" s="4">
        <v>0.26290000000000002</v>
      </c>
      <c r="AJ153" s="109"/>
      <c r="AL153" s="110"/>
      <c r="AM153" s="5">
        <v>387.12</v>
      </c>
      <c r="AN153" s="6">
        <v>16.13</v>
      </c>
    </row>
    <row r="154" spans="1:40" ht="30" x14ac:dyDescent="0.25">
      <c r="A154" t="s">
        <v>65</v>
      </c>
      <c r="B154">
        <v>3</v>
      </c>
      <c r="C154" t="s">
        <v>65</v>
      </c>
      <c r="D154">
        <v>0</v>
      </c>
      <c r="E154">
        <v>1</v>
      </c>
      <c r="F154">
        <v>13</v>
      </c>
      <c r="G154">
        <v>4</v>
      </c>
      <c r="H154">
        <v>0</v>
      </c>
      <c r="I154">
        <v>4</v>
      </c>
      <c r="J154">
        <v>0</v>
      </c>
      <c r="K154">
        <v>0</v>
      </c>
      <c r="L154" s="94" t="s">
        <v>72</v>
      </c>
      <c r="M154" s="95" t="s">
        <v>6</v>
      </c>
      <c r="N154" s="96" t="s">
        <v>6</v>
      </c>
      <c r="O154" s="97" t="s">
        <v>515</v>
      </c>
      <c r="P154" s="98" t="s">
        <v>68</v>
      </c>
      <c r="Q154" s="99" t="s">
        <v>809</v>
      </c>
      <c r="R154" s="100" t="s">
        <v>810</v>
      </c>
      <c r="S154" s="101" t="s">
        <v>228</v>
      </c>
      <c r="T154" s="1">
        <v>1</v>
      </c>
      <c r="U154" s="129">
        <v>15.54</v>
      </c>
      <c r="V154" s="103" t="s">
        <v>8</v>
      </c>
      <c r="W154" s="1">
        <f t="shared" ref="W154" si="31">ROUND(U154*(1+$S$8),2)</f>
        <v>19.63</v>
      </c>
      <c r="X154" s="2">
        <f t="shared" ref="X154" si="32">ROUND(W154*T154,2)</f>
        <v>19.63</v>
      </c>
      <c r="Y154" s="104" t="s">
        <v>70</v>
      </c>
      <c r="Z154" t="s">
        <v>70</v>
      </c>
      <c r="AA154" s="105">
        <v>387.12</v>
      </c>
      <c r="AB154" s="106">
        <v>0</v>
      </c>
      <c r="AC154" s="107" t="s">
        <v>66</v>
      </c>
      <c r="AD154" t="s">
        <v>66</v>
      </c>
      <c r="AE154" s="59" t="s">
        <v>504</v>
      </c>
      <c r="AF154" s="108">
        <v>3019</v>
      </c>
      <c r="AG154" s="3">
        <v>11.84</v>
      </c>
      <c r="AH154" s="4">
        <v>0.26290000000000002</v>
      </c>
      <c r="AJ154" s="109"/>
      <c r="AL154" s="110"/>
      <c r="AM154" s="5">
        <v>387.12</v>
      </c>
      <c r="AN154" s="6">
        <v>16.13</v>
      </c>
    </row>
    <row r="155" spans="1:40" ht="30" x14ac:dyDescent="0.25">
      <c r="A155" t="s">
        <v>65</v>
      </c>
      <c r="B155">
        <v>3</v>
      </c>
      <c r="C155" t="s">
        <v>65</v>
      </c>
      <c r="D155">
        <v>0</v>
      </c>
      <c r="E155">
        <v>1</v>
      </c>
      <c r="F155">
        <v>13</v>
      </c>
      <c r="G155">
        <v>4</v>
      </c>
      <c r="H155">
        <v>0</v>
      </c>
      <c r="I155">
        <v>6</v>
      </c>
      <c r="J155">
        <v>0</v>
      </c>
      <c r="K155">
        <v>0</v>
      </c>
      <c r="L155" s="94" t="s">
        <v>72</v>
      </c>
      <c r="M155" s="95" t="s">
        <v>6</v>
      </c>
      <c r="N155" s="96" t="s">
        <v>6</v>
      </c>
      <c r="O155" s="97" t="s">
        <v>518</v>
      </c>
      <c r="P155" s="98" t="s">
        <v>102</v>
      </c>
      <c r="Q155" s="99">
        <v>3561</v>
      </c>
      <c r="R155" s="100" t="s">
        <v>509</v>
      </c>
      <c r="S155" s="101" t="s">
        <v>228</v>
      </c>
      <c r="T155" s="1">
        <v>3</v>
      </c>
      <c r="U155" s="129">
        <v>30.08</v>
      </c>
      <c r="V155" s="103" t="s">
        <v>8</v>
      </c>
      <c r="W155" s="1">
        <f t="shared" si="25"/>
        <v>37.99</v>
      </c>
      <c r="X155" s="2">
        <f t="shared" si="26"/>
        <v>113.97</v>
      </c>
      <c r="Y155" s="104" t="s">
        <v>70</v>
      </c>
      <c r="Z155" t="s">
        <v>70</v>
      </c>
      <c r="AA155" s="105">
        <v>113.97</v>
      </c>
      <c r="AB155" s="106">
        <v>0</v>
      </c>
      <c r="AC155" s="107" t="s">
        <v>66</v>
      </c>
      <c r="AD155" t="s">
        <v>66</v>
      </c>
      <c r="AE155" s="59" t="s">
        <v>510</v>
      </c>
      <c r="AF155" s="108">
        <v>11</v>
      </c>
      <c r="AG155" s="3">
        <v>30.08</v>
      </c>
      <c r="AH155" s="4">
        <v>0.26290000000000002</v>
      </c>
      <c r="AJ155" s="109"/>
      <c r="AL155" s="110"/>
      <c r="AM155" s="5">
        <v>113.97</v>
      </c>
      <c r="AN155" s="6">
        <v>37.99</v>
      </c>
    </row>
    <row r="156" spans="1:40" ht="30" x14ac:dyDescent="0.25">
      <c r="A156" t="s">
        <v>65</v>
      </c>
      <c r="B156">
        <v>3</v>
      </c>
      <c r="C156" t="s">
        <v>65</v>
      </c>
      <c r="D156">
        <v>0</v>
      </c>
      <c r="E156">
        <v>1</v>
      </c>
      <c r="F156">
        <v>13</v>
      </c>
      <c r="G156">
        <v>4</v>
      </c>
      <c r="H156">
        <v>0</v>
      </c>
      <c r="I156">
        <v>7</v>
      </c>
      <c r="J156">
        <v>0</v>
      </c>
      <c r="K156">
        <v>0</v>
      </c>
      <c r="L156" s="94" t="s">
        <v>72</v>
      </c>
      <c r="M156" s="95" t="s">
        <v>6</v>
      </c>
      <c r="N156" s="96" t="s">
        <v>6</v>
      </c>
      <c r="O156" s="97" t="s">
        <v>521</v>
      </c>
      <c r="P156" s="98" t="s">
        <v>102</v>
      </c>
      <c r="Q156" s="99">
        <v>3687</v>
      </c>
      <c r="R156" s="100" t="s">
        <v>512</v>
      </c>
      <c r="S156" s="101" t="s">
        <v>228</v>
      </c>
      <c r="T156" s="1">
        <v>2</v>
      </c>
      <c r="U156" s="129">
        <v>556.91999999999996</v>
      </c>
      <c r="V156" s="103" t="s">
        <v>8</v>
      </c>
      <c r="W156" s="1">
        <f t="shared" si="25"/>
        <v>703.33</v>
      </c>
      <c r="X156" s="2">
        <f t="shared" si="26"/>
        <v>1406.66</v>
      </c>
      <c r="Y156" s="104" t="s">
        <v>70</v>
      </c>
      <c r="Z156" t="s">
        <v>70</v>
      </c>
      <c r="AA156" s="105">
        <v>1406.66</v>
      </c>
      <c r="AB156" s="106">
        <v>0</v>
      </c>
      <c r="AC156" s="107" t="s">
        <v>66</v>
      </c>
      <c r="AD156" t="s">
        <v>66</v>
      </c>
      <c r="AE156" s="59" t="s">
        <v>513</v>
      </c>
      <c r="AF156" s="108">
        <v>12</v>
      </c>
      <c r="AG156" s="3">
        <v>556.91999999999996</v>
      </c>
      <c r="AH156" s="4">
        <v>0.26290000000000002</v>
      </c>
      <c r="AJ156" s="109"/>
      <c r="AL156" s="110"/>
      <c r="AM156" s="5">
        <v>1406.66</v>
      </c>
      <c r="AN156" s="6">
        <v>703.33</v>
      </c>
    </row>
    <row r="157" spans="1:40" ht="30" x14ac:dyDescent="0.25">
      <c r="A157" t="s">
        <v>65</v>
      </c>
      <c r="B157">
        <v>3</v>
      </c>
      <c r="C157" t="s">
        <v>65</v>
      </c>
      <c r="D157">
        <v>0</v>
      </c>
      <c r="E157">
        <v>1</v>
      </c>
      <c r="F157">
        <v>13</v>
      </c>
      <c r="G157">
        <v>4</v>
      </c>
      <c r="H157">
        <v>0</v>
      </c>
      <c r="I157">
        <v>8</v>
      </c>
      <c r="J157">
        <v>0</v>
      </c>
      <c r="K157">
        <v>0</v>
      </c>
      <c r="L157" s="94" t="s">
        <v>72</v>
      </c>
      <c r="M157" s="95" t="s">
        <v>6</v>
      </c>
      <c r="N157" s="96" t="s">
        <v>6</v>
      </c>
      <c r="O157" s="97" t="s">
        <v>813</v>
      </c>
      <c r="P157" s="98" t="s">
        <v>102</v>
      </c>
      <c r="Q157" s="99">
        <v>3687</v>
      </c>
      <c r="R157" s="100" t="s">
        <v>512</v>
      </c>
      <c r="S157" s="101" t="s">
        <v>228</v>
      </c>
      <c r="T157" s="1">
        <v>1</v>
      </c>
      <c r="U157" s="129">
        <v>556.91999999999996</v>
      </c>
      <c r="V157" s="103" t="s">
        <v>8</v>
      </c>
      <c r="W157" s="1">
        <f t="shared" si="25"/>
        <v>703.33</v>
      </c>
      <c r="X157" s="2">
        <f t="shared" si="26"/>
        <v>703.33</v>
      </c>
      <c r="Y157" s="104" t="s">
        <v>70</v>
      </c>
      <c r="Z157" t="s">
        <v>70</v>
      </c>
      <c r="AA157" s="105">
        <v>703.33</v>
      </c>
      <c r="AB157" s="106">
        <v>0</v>
      </c>
      <c r="AC157" s="107" t="s">
        <v>66</v>
      </c>
      <c r="AD157" t="s">
        <v>66</v>
      </c>
      <c r="AE157" s="59" t="s">
        <v>513</v>
      </c>
      <c r="AF157" s="108">
        <v>12</v>
      </c>
      <c r="AG157" s="3">
        <v>556.91999999999996</v>
      </c>
      <c r="AH157" s="4">
        <v>0.26290000000000002</v>
      </c>
      <c r="AJ157" s="109"/>
      <c r="AL157" s="110"/>
      <c r="AM157" s="5">
        <v>703.33</v>
      </c>
      <c r="AN157" s="6">
        <v>703.33</v>
      </c>
    </row>
    <row r="158" spans="1:40" ht="30" x14ac:dyDescent="0.25">
      <c r="A158" t="s">
        <v>65</v>
      </c>
      <c r="B158">
        <v>3</v>
      </c>
      <c r="C158" t="s">
        <v>65</v>
      </c>
      <c r="D158">
        <v>0</v>
      </c>
      <c r="E158">
        <v>1</v>
      </c>
      <c r="F158">
        <v>13</v>
      </c>
      <c r="G158">
        <v>4</v>
      </c>
      <c r="H158">
        <v>0</v>
      </c>
      <c r="I158">
        <v>9</v>
      </c>
      <c r="J158">
        <v>0</v>
      </c>
      <c r="K158">
        <v>0</v>
      </c>
      <c r="L158" s="94" t="s">
        <v>72</v>
      </c>
      <c r="M158" s="95" t="s">
        <v>6</v>
      </c>
      <c r="N158" s="96" t="s">
        <v>6</v>
      </c>
      <c r="O158" s="97" t="s">
        <v>814</v>
      </c>
      <c r="P158" s="98" t="s">
        <v>102</v>
      </c>
      <c r="Q158" s="99">
        <v>3734</v>
      </c>
      <c r="R158" s="100" t="s">
        <v>516</v>
      </c>
      <c r="S158" s="101" t="s">
        <v>228</v>
      </c>
      <c r="T158" s="1">
        <f>4+2</f>
        <v>6</v>
      </c>
      <c r="U158" s="129">
        <v>136.21</v>
      </c>
      <c r="V158" s="103" t="s">
        <v>8</v>
      </c>
      <c r="W158" s="1">
        <f t="shared" si="25"/>
        <v>172.02</v>
      </c>
      <c r="X158" s="2">
        <f t="shared" si="26"/>
        <v>1032.1199999999999</v>
      </c>
      <c r="Y158" s="104" t="s">
        <v>70</v>
      </c>
      <c r="Z158" t="s">
        <v>70</v>
      </c>
      <c r="AA158" s="105">
        <v>688.08</v>
      </c>
      <c r="AB158" s="106">
        <v>0</v>
      </c>
      <c r="AC158" s="107" t="s">
        <v>66</v>
      </c>
      <c r="AD158" t="s">
        <v>66</v>
      </c>
      <c r="AE158" s="59" t="s">
        <v>517</v>
      </c>
      <c r="AF158" s="108">
        <v>13</v>
      </c>
      <c r="AG158" s="3">
        <v>136.21</v>
      </c>
      <c r="AH158" s="4">
        <v>0.26290000000000002</v>
      </c>
      <c r="AJ158" s="109"/>
      <c r="AL158" s="110"/>
      <c r="AM158" s="5">
        <v>688.08</v>
      </c>
      <c r="AN158" s="6">
        <v>172.02</v>
      </c>
    </row>
    <row r="159" spans="1:40" x14ac:dyDescent="0.25">
      <c r="A159" t="s">
        <v>65</v>
      </c>
      <c r="B159">
        <v>3</v>
      </c>
      <c r="C159" t="s">
        <v>65</v>
      </c>
      <c r="D159">
        <v>0</v>
      </c>
      <c r="E159">
        <v>1</v>
      </c>
      <c r="F159">
        <v>13</v>
      </c>
      <c r="G159">
        <v>4</v>
      </c>
      <c r="H159">
        <v>0</v>
      </c>
      <c r="I159">
        <v>10</v>
      </c>
      <c r="J159">
        <v>0</v>
      </c>
      <c r="K159">
        <v>0</v>
      </c>
      <c r="L159" s="94" t="s">
        <v>72</v>
      </c>
      <c r="M159" s="95" t="s">
        <v>6</v>
      </c>
      <c r="N159" s="96" t="s">
        <v>6</v>
      </c>
      <c r="O159" s="97" t="s">
        <v>815</v>
      </c>
      <c r="P159" s="98" t="s">
        <v>102</v>
      </c>
      <c r="Q159" s="99">
        <v>509</v>
      </c>
      <c r="R159" s="100" t="s">
        <v>519</v>
      </c>
      <c r="S159" s="101" t="s">
        <v>228</v>
      </c>
      <c r="T159" s="1">
        <v>3</v>
      </c>
      <c r="U159" s="129">
        <v>196.41</v>
      </c>
      <c r="V159" s="103" t="s">
        <v>8</v>
      </c>
      <c r="W159" s="1">
        <f t="shared" si="25"/>
        <v>248.05</v>
      </c>
      <c r="X159" s="2">
        <f t="shared" si="26"/>
        <v>744.15</v>
      </c>
      <c r="Y159" s="104" t="s">
        <v>70</v>
      </c>
      <c r="Z159" t="s">
        <v>70</v>
      </c>
      <c r="AA159" s="105">
        <v>744.15</v>
      </c>
      <c r="AB159" s="106">
        <v>0</v>
      </c>
      <c r="AC159" s="107" t="s">
        <v>66</v>
      </c>
      <c r="AD159" t="s">
        <v>66</v>
      </c>
      <c r="AE159" s="59" t="s">
        <v>520</v>
      </c>
      <c r="AF159" s="108">
        <v>14</v>
      </c>
      <c r="AG159" s="3">
        <v>196.41</v>
      </c>
      <c r="AH159" s="4">
        <v>0.26290000000000002</v>
      </c>
      <c r="AJ159" s="109"/>
      <c r="AL159" s="110"/>
      <c r="AM159" s="5">
        <v>744.15</v>
      </c>
      <c r="AN159" s="6">
        <v>248.05</v>
      </c>
    </row>
    <row r="160" spans="1:40" ht="30" x14ac:dyDescent="0.25">
      <c r="A160" t="s">
        <v>65</v>
      </c>
      <c r="B160">
        <v>3</v>
      </c>
      <c r="C160" t="s">
        <v>65</v>
      </c>
      <c r="D160">
        <v>0</v>
      </c>
      <c r="E160">
        <v>1</v>
      </c>
      <c r="F160">
        <v>13</v>
      </c>
      <c r="G160">
        <v>4</v>
      </c>
      <c r="H160">
        <v>0</v>
      </c>
      <c r="I160">
        <v>11</v>
      </c>
      <c r="J160">
        <v>0</v>
      </c>
      <c r="K160">
        <v>0</v>
      </c>
      <c r="L160" s="94" t="s">
        <v>72</v>
      </c>
      <c r="M160" s="95" t="s">
        <v>6</v>
      </c>
      <c r="N160" s="96" t="s">
        <v>6</v>
      </c>
      <c r="O160" s="97" t="s">
        <v>816</v>
      </c>
      <c r="P160" s="98" t="s">
        <v>102</v>
      </c>
      <c r="Q160" s="99">
        <v>3688</v>
      </c>
      <c r="R160" s="100" t="s">
        <v>522</v>
      </c>
      <c r="S160" s="101" t="s">
        <v>228</v>
      </c>
      <c r="T160" s="1">
        <v>1</v>
      </c>
      <c r="U160" s="129">
        <v>790.88</v>
      </c>
      <c r="V160" s="103" t="s">
        <v>8</v>
      </c>
      <c r="W160" s="1">
        <f t="shared" si="25"/>
        <v>998.8</v>
      </c>
      <c r="X160" s="2">
        <f t="shared" si="26"/>
        <v>998.8</v>
      </c>
      <c r="Y160" s="104" t="s">
        <v>70</v>
      </c>
      <c r="Z160" t="s">
        <v>70</v>
      </c>
      <c r="AA160" s="105">
        <v>998.8</v>
      </c>
      <c r="AB160" s="106">
        <v>0</v>
      </c>
      <c r="AC160" s="107" t="s">
        <v>66</v>
      </c>
      <c r="AD160" t="s">
        <v>66</v>
      </c>
      <c r="AE160" s="59" t="s">
        <v>523</v>
      </c>
      <c r="AF160" s="108">
        <v>15</v>
      </c>
      <c r="AG160" s="3">
        <v>790.88</v>
      </c>
      <c r="AH160" s="4">
        <v>0.26290000000000002</v>
      </c>
      <c r="AJ160" s="109"/>
      <c r="AL160" s="110"/>
      <c r="AM160" s="5">
        <v>998.8</v>
      </c>
      <c r="AN160" s="6">
        <v>998.8</v>
      </c>
    </row>
    <row r="161" spans="1:40" x14ac:dyDescent="0.25">
      <c r="A161">
        <v>3</v>
      </c>
      <c r="B161">
        <v>3</v>
      </c>
      <c r="C161">
        <v>3</v>
      </c>
      <c r="D161">
        <v>4</v>
      </c>
      <c r="E161">
        <v>1</v>
      </c>
      <c r="F161">
        <v>13</v>
      </c>
      <c r="G161">
        <v>5</v>
      </c>
      <c r="H161">
        <v>0</v>
      </c>
      <c r="I161">
        <v>0</v>
      </c>
      <c r="J161">
        <v>34</v>
      </c>
      <c r="K161">
        <v>4</v>
      </c>
      <c r="L161" s="94" t="s">
        <v>72</v>
      </c>
      <c r="M161" s="95" t="s">
        <v>4</v>
      </c>
      <c r="N161" s="96" t="s">
        <v>4</v>
      </c>
      <c r="O161" s="97" t="s">
        <v>524</v>
      </c>
      <c r="P161" s="98" t="s">
        <v>68</v>
      </c>
      <c r="Q161" s="99"/>
      <c r="R161" s="100" t="s">
        <v>525</v>
      </c>
      <c r="S161" s="101" t="s">
        <v>67</v>
      </c>
      <c r="T161" s="1">
        <v>0</v>
      </c>
      <c r="U161" s="129">
        <v>0</v>
      </c>
      <c r="V161" s="103" t="s">
        <v>8</v>
      </c>
      <c r="W161" s="1">
        <v>0</v>
      </c>
      <c r="X161" s="2">
        <f>SUM(X162:X164)</f>
        <v>710.11</v>
      </c>
      <c r="Y161" s="104" t="s">
        <v>70</v>
      </c>
      <c r="Z161" t="s">
        <v>66</v>
      </c>
      <c r="AA161" s="105">
        <v>760.27</v>
      </c>
      <c r="AB161" s="106">
        <v>0</v>
      </c>
      <c r="AC161" s="107" t="s">
        <v>66</v>
      </c>
      <c r="AD161" t="s">
        <v>66</v>
      </c>
      <c r="AE161" s="59" t="b">
        <v>0</v>
      </c>
      <c r="AF161" s="108" t="s">
        <v>69</v>
      </c>
      <c r="AG161" s="3">
        <v>0</v>
      </c>
      <c r="AH161" s="4">
        <v>0.26290000000000002</v>
      </c>
      <c r="AJ161" s="109"/>
      <c r="AL161" s="110"/>
      <c r="AM161" s="5">
        <v>760.27</v>
      </c>
      <c r="AN161" s="6">
        <v>0</v>
      </c>
    </row>
    <row r="162" spans="1:40" ht="30" x14ac:dyDescent="0.25">
      <c r="A162" t="s">
        <v>65</v>
      </c>
      <c r="B162">
        <v>3</v>
      </c>
      <c r="C162" t="s">
        <v>65</v>
      </c>
      <c r="D162">
        <v>0</v>
      </c>
      <c r="E162">
        <v>1</v>
      </c>
      <c r="F162">
        <v>13</v>
      </c>
      <c r="G162">
        <v>5</v>
      </c>
      <c r="H162">
        <v>0</v>
      </c>
      <c r="I162">
        <v>1</v>
      </c>
      <c r="J162">
        <v>0</v>
      </c>
      <c r="K162">
        <v>0</v>
      </c>
      <c r="L162" s="94" t="s">
        <v>72</v>
      </c>
      <c r="M162" s="95" t="s">
        <v>6</v>
      </c>
      <c r="N162" s="96" t="s">
        <v>6</v>
      </c>
      <c r="O162" s="97" t="s">
        <v>526</v>
      </c>
      <c r="P162" s="98" t="s">
        <v>102</v>
      </c>
      <c r="Q162" s="99">
        <v>3489</v>
      </c>
      <c r="R162" s="100" t="s">
        <v>527</v>
      </c>
      <c r="S162" s="101" t="s">
        <v>228</v>
      </c>
      <c r="T162" s="1">
        <v>1</v>
      </c>
      <c r="U162" s="129">
        <v>286.95999999999998</v>
      </c>
      <c r="V162" s="103" t="s">
        <v>8</v>
      </c>
      <c r="W162" s="1">
        <f>ROUND(U162*(1+$S$8),2)</f>
        <v>362.4</v>
      </c>
      <c r="X162" s="2">
        <f t="shared" ref="X162:X164" si="33">ROUND(W162*T162,2)</f>
        <v>362.4</v>
      </c>
      <c r="Y162" s="104" t="s">
        <v>70</v>
      </c>
      <c r="Z162" t="s">
        <v>70</v>
      </c>
      <c r="AA162" s="105">
        <v>362.4</v>
      </c>
      <c r="AB162" s="106">
        <v>0</v>
      </c>
      <c r="AC162" s="107" t="s">
        <v>66</v>
      </c>
      <c r="AD162" t="s">
        <v>66</v>
      </c>
      <c r="AE162" s="59" t="s">
        <v>528</v>
      </c>
      <c r="AF162" s="108">
        <v>25</v>
      </c>
      <c r="AG162" s="3">
        <v>286.95999999999998</v>
      </c>
      <c r="AH162" s="4">
        <v>0.26290000000000002</v>
      </c>
      <c r="AJ162" s="109"/>
      <c r="AL162" s="110"/>
      <c r="AM162" s="5">
        <v>362.4</v>
      </c>
      <c r="AN162" s="6">
        <v>362.4</v>
      </c>
    </row>
    <row r="163" spans="1:40" ht="30" x14ac:dyDescent="0.25">
      <c r="A163" t="s">
        <v>65</v>
      </c>
      <c r="B163">
        <v>3</v>
      </c>
      <c r="C163" t="s">
        <v>65</v>
      </c>
      <c r="D163">
        <v>0</v>
      </c>
      <c r="E163">
        <v>1</v>
      </c>
      <c r="F163">
        <v>13</v>
      </c>
      <c r="G163">
        <v>5</v>
      </c>
      <c r="H163">
        <v>0</v>
      </c>
      <c r="I163">
        <v>2</v>
      </c>
      <c r="J163">
        <v>0</v>
      </c>
      <c r="K163">
        <v>0</v>
      </c>
      <c r="L163" s="94" t="s">
        <v>72</v>
      </c>
      <c r="M163" s="95" t="s">
        <v>6</v>
      </c>
      <c r="N163" s="96" t="s">
        <v>6</v>
      </c>
      <c r="O163" s="97" t="s">
        <v>529</v>
      </c>
      <c r="P163" s="98" t="s">
        <v>102</v>
      </c>
      <c r="Q163" s="99" t="s">
        <v>530</v>
      </c>
      <c r="R163" s="100" t="s">
        <v>531</v>
      </c>
      <c r="S163" s="101" t="s">
        <v>228</v>
      </c>
      <c r="T163" s="1">
        <v>1</v>
      </c>
      <c r="U163" s="129">
        <v>95.99</v>
      </c>
      <c r="V163" s="103" t="s">
        <v>8</v>
      </c>
      <c r="W163" s="1">
        <f>ROUND(U163*(1+$S$8),2)</f>
        <v>121.23</v>
      </c>
      <c r="X163" s="2">
        <f t="shared" si="33"/>
        <v>121.23</v>
      </c>
      <c r="Y163" s="104" t="s">
        <v>70</v>
      </c>
      <c r="Z163" t="s">
        <v>70</v>
      </c>
      <c r="AA163" s="105">
        <v>121.23</v>
      </c>
      <c r="AB163" s="106">
        <v>0</v>
      </c>
      <c r="AC163" s="107" t="s">
        <v>66</v>
      </c>
      <c r="AD163" t="s">
        <v>66</v>
      </c>
      <c r="AE163" s="59" t="s">
        <v>532</v>
      </c>
      <c r="AF163" s="108">
        <v>58</v>
      </c>
      <c r="AG163" s="3">
        <v>95.99</v>
      </c>
      <c r="AH163" s="4">
        <v>0.26290000000000002</v>
      </c>
      <c r="AJ163" s="109"/>
      <c r="AL163" s="110"/>
      <c r="AM163" s="5">
        <v>121.23</v>
      </c>
      <c r="AN163" s="6">
        <v>121.23</v>
      </c>
    </row>
    <row r="164" spans="1:40" ht="30" x14ac:dyDescent="0.25">
      <c r="A164" t="s">
        <v>65</v>
      </c>
      <c r="B164">
        <v>3</v>
      </c>
      <c r="C164" t="s">
        <v>65</v>
      </c>
      <c r="D164">
        <v>0</v>
      </c>
      <c r="E164">
        <v>1</v>
      </c>
      <c r="F164">
        <v>13</v>
      </c>
      <c r="G164">
        <v>5</v>
      </c>
      <c r="H164">
        <v>0</v>
      </c>
      <c r="I164">
        <v>3</v>
      </c>
      <c r="J164">
        <v>0</v>
      </c>
      <c r="K164">
        <v>0</v>
      </c>
      <c r="L164" s="94" t="s">
        <v>72</v>
      </c>
      <c r="M164" s="95" t="s">
        <v>6</v>
      </c>
      <c r="N164" s="96" t="s">
        <v>6</v>
      </c>
      <c r="O164" s="97" t="s">
        <v>533</v>
      </c>
      <c r="P164" s="98" t="s">
        <v>68</v>
      </c>
      <c r="Q164" s="99" t="s">
        <v>534</v>
      </c>
      <c r="R164" s="100" t="s">
        <v>535</v>
      </c>
      <c r="S164" s="101" t="s">
        <v>228</v>
      </c>
      <c r="T164" s="1">
        <v>8</v>
      </c>
      <c r="U164" s="129">
        <v>22.42</v>
      </c>
      <c r="V164" s="103" t="s">
        <v>8</v>
      </c>
      <c r="W164" s="1">
        <f>ROUND(U164*(1+$S$8),2)</f>
        <v>28.31</v>
      </c>
      <c r="X164" s="2">
        <f t="shared" si="33"/>
        <v>226.48</v>
      </c>
      <c r="Y164" s="104" t="s">
        <v>70</v>
      </c>
      <c r="Z164" t="s">
        <v>70</v>
      </c>
      <c r="AA164" s="105">
        <v>276.64</v>
      </c>
      <c r="AB164" s="106">
        <v>0</v>
      </c>
      <c r="AC164" s="107" t="s">
        <v>66</v>
      </c>
      <c r="AD164" t="s">
        <v>66</v>
      </c>
      <c r="AE164" s="59" t="s">
        <v>536</v>
      </c>
      <c r="AF164" s="108">
        <v>3174</v>
      </c>
      <c r="AG164" s="3">
        <v>22.42</v>
      </c>
      <c r="AH164" s="4">
        <v>0.26290000000000002</v>
      </c>
      <c r="AJ164" s="109"/>
      <c r="AL164" s="110"/>
      <c r="AM164" s="5">
        <v>276.64</v>
      </c>
      <c r="AN164" s="6">
        <v>34.58</v>
      </c>
    </row>
    <row r="165" spans="1:40" x14ac:dyDescent="0.25">
      <c r="A165">
        <v>3</v>
      </c>
      <c r="B165">
        <v>3</v>
      </c>
      <c r="C165">
        <v>3</v>
      </c>
      <c r="D165">
        <v>5</v>
      </c>
      <c r="E165">
        <v>1</v>
      </c>
      <c r="F165">
        <v>13</v>
      </c>
      <c r="G165">
        <v>6</v>
      </c>
      <c r="H165">
        <v>0</v>
      </c>
      <c r="I165">
        <v>0</v>
      </c>
      <c r="J165">
        <v>30</v>
      </c>
      <c r="K165">
        <v>5</v>
      </c>
      <c r="L165" s="94" t="s">
        <v>72</v>
      </c>
      <c r="M165" s="95" t="s">
        <v>4</v>
      </c>
      <c r="N165" s="96" t="s">
        <v>4</v>
      </c>
      <c r="O165" s="97" t="s">
        <v>537</v>
      </c>
      <c r="P165" s="98" t="s">
        <v>68</v>
      </c>
      <c r="Q165" s="99"/>
      <c r="R165" s="100" t="s">
        <v>538</v>
      </c>
      <c r="S165" s="101" t="s">
        <v>67</v>
      </c>
      <c r="T165" s="1">
        <v>0</v>
      </c>
      <c r="U165" s="129">
        <v>0</v>
      </c>
      <c r="V165" s="103" t="s">
        <v>8</v>
      </c>
      <c r="W165" s="1">
        <v>0</v>
      </c>
      <c r="X165" s="2">
        <f>SUM(X166:X172)</f>
        <v>25884.52</v>
      </c>
      <c r="Y165" s="104" t="s">
        <v>70</v>
      </c>
      <c r="Z165" t="s">
        <v>66</v>
      </c>
      <c r="AA165" s="105">
        <v>21530.5</v>
      </c>
      <c r="AB165" s="106">
        <v>0</v>
      </c>
      <c r="AC165" s="107" t="s">
        <v>66</v>
      </c>
      <c r="AD165" t="s">
        <v>66</v>
      </c>
      <c r="AE165" s="59" t="b">
        <v>0</v>
      </c>
      <c r="AF165" s="108" t="s">
        <v>69</v>
      </c>
      <c r="AG165" s="3">
        <v>0</v>
      </c>
      <c r="AH165" s="4">
        <v>0.26290000000000002</v>
      </c>
      <c r="AJ165" s="109"/>
      <c r="AL165" s="110"/>
      <c r="AM165" s="5">
        <v>21530.5</v>
      </c>
      <c r="AN165" s="6">
        <v>0</v>
      </c>
    </row>
    <row r="166" spans="1:40" ht="45" x14ac:dyDescent="0.25">
      <c r="A166" t="s">
        <v>65</v>
      </c>
      <c r="B166">
        <v>3</v>
      </c>
      <c r="C166" t="s">
        <v>65</v>
      </c>
      <c r="D166">
        <v>0</v>
      </c>
      <c r="E166">
        <v>1</v>
      </c>
      <c r="F166">
        <v>13</v>
      </c>
      <c r="G166">
        <v>6</v>
      </c>
      <c r="H166">
        <v>0</v>
      </c>
      <c r="I166">
        <v>1</v>
      </c>
      <c r="J166">
        <v>0</v>
      </c>
      <c r="K166">
        <v>0</v>
      </c>
      <c r="L166" s="94" t="s">
        <v>72</v>
      </c>
      <c r="M166" s="95" t="s">
        <v>6</v>
      </c>
      <c r="N166" s="96" t="s">
        <v>6</v>
      </c>
      <c r="O166" s="97" t="s">
        <v>539</v>
      </c>
      <c r="P166" s="98" t="s">
        <v>102</v>
      </c>
      <c r="Q166" s="99">
        <v>3313</v>
      </c>
      <c r="R166" s="100" t="s">
        <v>540</v>
      </c>
      <c r="S166" s="101" t="s">
        <v>117</v>
      </c>
      <c r="T166" s="1">
        <v>150</v>
      </c>
      <c r="U166" s="129">
        <v>41.18</v>
      </c>
      <c r="V166" s="103" t="s">
        <v>8</v>
      </c>
      <c r="W166" s="1">
        <f t="shared" ref="W166:W172" si="34">ROUND(U166*(1+$S$8),2)</f>
        <v>52.01</v>
      </c>
      <c r="X166" s="2">
        <f t="shared" ref="X166:X172" si="35">ROUND(W166*T166,2)</f>
        <v>7801.5</v>
      </c>
      <c r="Y166" s="104" t="s">
        <v>70</v>
      </c>
      <c r="Z166" t="s">
        <v>70</v>
      </c>
      <c r="AA166" s="105">
        <v>7801.5</v>
      </c>
      <c r="AB166" s="106">
        <v>0</v>
      </c>
      <c r="AC166" s="107" t="s">
        <v>66</v>
      </c>
      <c r="AD166" t="s">
        <v>66</v>
      </c>
      <c r="AE166" s="59" t="s">
        <v>541</v>
      </c>
      <c r="AF166" s="108">
        <v>26</v>
      </c>
      <c r="AG166" s="3">
        <v>41.18</v>
      </c>
      <c r="AH166" s="4">
        <v>0.26290000000000002</v>
      </c>
      <c r="AJ166" s="109"/>
      <c r="AL166" s="110"/>
      <c r="AM166" s="5">
        <v>7801.5</v>
      </c>
      <c r="AN166" s="6">
        <v>52.01</v>
      </c>
    </row>
    <row r="167" spans="1:40" ht="45" x14ac:dyDescent="0.25">
      <c r="A167" t="s">
        <v>65</v>
      </c>
      <c r="B167">
        <v>3</v>
      </c>
      <c r="C167" t="s">
        <v>65</v>
      </c>
      <c r="D167">
        <v>0</v>
      </c>
      <c r="E167">
        <v>1</v>
      </c>
      <c r="F167">
        <v>13</v>
      </c>
      <c r="G167">
        <v>6</v>
      </c>
      <c r="H167">
        <v>0</v>
      </c>
      <c r="I167">
        <v>2</v>
      </c>
      <c r="J167">
        <v>0</v>
      </c>
      <c r="K167">
        <v>0</v>
      </c>
      <c r="L167" s="94" t="s">
        <v>72</v>
      </c>
      <c r="M167" s="95" t="s">
        <v>6</v>
      </c>
      <c r="N167" s="96" t="s">
        <v>6</v>
      </c>
      <c r="O167" s="97" t="s">
        <v>542</v>
      </c>
      <c r="P167" s="98" t="s">
        <v>68</v>
      </c>
      <c r="Q167" s="99">
        <v>97668</v>
      </c>
      <c r="R167" s="100" t="s">
        <v>543</v>
      </c>
      <c r="S167" s="101" t="s">
        <v>117</v>
      </c>
      <c r="T167" s="1">
        <v>100</v>
      </c>
      <c r="U167" s="129">
        <v>14.14</v>
      </c>
      <c r="V167" s="103" t="s">
        <v>8</v>
      </c>
      <c r="W167" s="1">
        <f t="shared" si="34"/>
        <v>17.86</v>
      </c>
      <c r="X167" s="2">
        <f t="shared" si="35"/>
        <v>1786</v>
      </c>
      <c r="Y167" s="104" t="s">
        <v>70</v>
      </c>
      <c r="Z167" t="s">
        <v>70</v>
      </c>
      <c r="AA167" s="105">
        <v>1531</v>
      </c>
      <c r="AB167" s="106">
        <v>0</v>
      </c>
      <c r="AC167" s="107" t="s">
        <v>66</v>
      </c>
      <c r="AD167" t="s">
        <v>66</v>
      </c>
      <c r="AE167" s="59" t="s">
        <v>544</v>
      </c>
      <c r="AF167" s="108">
        <v>2863</v>
      </c>
      <c r="AG167" s="3">
        <v>14.14</v>
      </c>
      <c r="AH167" s="4">
        <v>0.26290000000000002</v>
      </c>
      <c r="AJ167" s="109"/>
      <c r="AL167" s="110"/>
      <c r="AM167" s="5">
        <v>1531</v>
      </c>
      <c r="AN167" s="6">
        <v>15.31</v>
      </c>
    </row>
    <row r="168" spans="1:40" ht="60" x14ac:dyDescent="0.25">
      <c r="A168" t="s">
        <v>65</v>
      </c>
      <c r="B168">
        <v>3</v>
      </c>
      <c r="C168" t="s">
        <v>65</v>
      </c>
      <c r="D168">
        <v>0</v>
      </c>
      <c r="E168">
        <v>1</v>
      </c>
      <c r="F168">
        <v>13</v>
      </c>
      <c r="G168">
        <v>6</v>
      </c>
      <c r="H168">
        <v>0</v>
      </c>
      <c r="I168">
        <v>3</v>
      </c>
      <c r="J168">
        <v>0</v>
      </c>
      <c r="K168">
        <v>0</v>
      </c>
      <c r="L168" s="94" t="s">
        <v>72</v>
      </c>
      <c r="M168" s="95" t="s">
        <v>6</v>
      </c>
      <c r="N168" s="96" t="s">
        <v>6</v>
      </c>
      <c r="O168" s="97" t="s">
        <v>545</v>
      </c>
      <c r="P168" s="98" t="s">
        <v>102</v>
      </c>
      <c r="Q168" s="99">
        <v>3581</v>
      </c>
      <c r="R168" s="100" t="s">
        <v>546</v>
      </c>
      <c r="S168" s="101" t="s">
        <v>117</v>
      </c>
      <c r="T168" s="1">
        <f>300+48</f>
        <v>348</v>
      </c>
      <c r="U168" s="129">
        <v>17.28</v>
      </c>
      <c r="V168" s="103" t="s">
        <v>8</v>
      </c>
      <c r="W168" s="1">
        <f t="shared" si="34"/>
        <v>21.82</v>
      </c>
      <c r="X168" s="2">
        <f t="shared" si="35"/>
        <v>7593.36</v>
      </c>
      <c r="Y168" s="104" t="s">
        <v>70</v>
      </c>
      <c r="Z168" t="s">
        <v>70</v>
      </c>
      <c r="AA168" s="105">
        <v>6546</v>
      </c>
      <c r="AB168" s="106">
        <v>0</v>
      </c>
      <c r="AC168" s="107" t="s">
        <v>66</v>
      </c>
      <c r="AD168" t="s">
        <v>66</v>
      </c>
      <c r="AE168" s="59" t="s">
        <v>547</v>
      </c>
      <c r="AF168" s="108">
        <v>27</v>
      </c>
      <c r="AG168" s="3">
        <v>17.28</v>
      </c>
      <c r="AH168" s="4">
        <v>0.26290000000000002</v>
      </c>
      <c r="AJ168" s="109"/>
      <c r="AL168" s="110"/>
      <c r="AM168" s="5">
        <v>6546</v>
      </c>
      <c r="AN168" s="6">
        <v>21.82</v>
      </c>
    </row>
    <row r="169" spans="1:40" ht="45" x14ac:dyDescent="0.25">
      <c r="A169" t="s">
        <v>65</v>
      </c>
      <c r="B169">
        <v>3</v>
      </c>
      <c r="C169" t="s">
        <v>65</v>
      </c>
      <c r="D169">
        <v>0</v>
      </c>
      <c r="E169">
        <v>1</v>
      </c>
      <c r="F169">
        <v>13</v>
      </c>
      <c r="G169">
        <v>6</v>
      </c>
      <c r="H169">
        <v>0</v>
      </c>
      <c r="I169">
        <v>3</v>
      </c>
      <c r="J169">
        <v>0</v>
      </c>
      <c r="K169">
        <v>0</v>
      </c>
      <c r="L169" s="94" t="s">
        <v>72</v>
      </c>
      <c r="M169" s="95" t="s">
        <v>6</v>
      </c>
      <c r="N169" s="96" t="s">
        <v>6</v>
      </c>
      <c r="O169" s="97" t="s">
        <v>548</v>
      </c>
      <c r="P169" s="98" t="s">
        <v>102</v>
      </c>
      <c r="Q169" s="99" t="s">
        <v>799</v>
      </c>
      <c r="R169" s="100" t="s">
        <v>800</v>
      </c>
      <c r="S169" s="101" t="s">
        <v>117</v>
      </c>
      <c r="T169" s="1">
        <v>30</v>
      </c>
      <c r="U169" s="129">
        <v>24.31</v>
      </c>
      <c r="V169" s="103" t="s">
        <v>8</v>
      </c>
      <c r="W169" s="1">
        <f t="shared" si="34"/>
        <v>30.7</v>
      </c>
      <c r="X169" s="2">
        <f t="shared" ref="X169" si="36">ROUND(W169*T169,2)</f>
        <v>921</v>
      </c>
      <c r="Y169" s="104" t="s">
        <v>70</v>
      </c>
      <c r="Z169" t="s">
        <v>70</v>
      </c>
      <c r="AA169" s="105">
        <v>6546</v>
      </c>
      <c r="AB169" s="106">
        <v>0</v>
      </c>
      <c r="AC169" s="107" t="s">
        <v>66</v>
      </c>
      <c r="AD169" t="s">
        <v>66</v>
      </c>
      <c r="AE169" s="59" t="s">
        <v>547</v>
      </c>
      <c r="AF169" s="108">
        <v>27</v>
      </c>
      <c r="AG169" s="3">
        <v>17.28</v>
      </c>
      <c r="AH169" s="4">
        <v>0.26290000000000002</v>
      </c>
      <c r="AJ169" s="109"/>
      <c r="AL169" s="110"/>
      <c r="AM169" s="5">
        <v>6546</v>
      </c>
      <c r="AN169" s="6">
        <v>21.82</v>
      </c>
    </row>
    <row r="170" spans="1:40" ht="60" x14ac:dyDescent="0.25">
      <c r="A170" t="s">
        <v>65</v>
      </c>
      <c r="B170">
        <v>3</v>
      </c>
      <c r="C170" t="s">
        <v>65</v>
      </c>
      <c r="D170">
        <v>0</v>
      </c>
      <c r="E170">
        <v>1</v>
      </c>
      <c r="F170">
        <v>13</v>
      </c>
      <c r="G170">
        <v>6</v>
      </c>
      <c r="H170">
        <v>0</v>
      </c>
      <c r="I170">
        <v>3</v>
      </c>
      <c r="J170">
        <v>0</v>
      </c>
      <c r="K170">
        <v>0</v>
      </c>
      <c r="L170" s="94" t="s">
        <v>72</v>
      </c>
      <c r="M170" s="95" t="s">
        <v>6</v>
      </c>
      <c r="N170" s="96" t="s">
        <v>6</v>
      </c>
      <c r="O170" s="97" t="s">
        <v>817</v>
      </c>
      <c r="P170" s="98" t="s">
        <v>102</v>
      </c>
      <c r="Q170" s="99" t="s">
        <v>801</v>
      </c>
      <c r="R170" s="100" t="s">
        <v>802</v>
      </c>
      <c r="S170" s="101" t="s">
        <v>117</v>
      </c>
      <c r="T170" s="1">
        <v>9</v>
      </c>
      <c r="U170" s="129">
        <v>31.26</v>
      </c>
      <c r="V170" s="103" t="s">
        <v>8</v>
      </c>
      <c r="W170" s="1">
        <f t="shared" si="34"/>
        <v>39.479999999999997</v>
      </c>
      <c r="X170" s="2">
        <f t="shared" si="35"/>
        <v>355.32</v>
      </c>
      <c r="Y170" s="104" t="s">
        <v>70</v>
      </c>
      <c r="Z170" t="s">
        <v>70</v>
      </c>
      <c r="AA170" s="105">
        <v>6546</v>
      </c>
      <c r="AB170" s="106">
        <v>0</v>
      </c>
      <c r="AC170" s="107" t="s">
        <v>66</v>
      </c>
      <c r="AD170" t="s">
        <v>66</v>
      </c>
      <c r="AE170" s="59" t="s">
        <v>547</v>
      </c>
      <c r="AF170" s="108">
        <v>27</v>
      </c>
      <c r="AG170" s="3">
        <v>17.28</v>
      </c>
      <c r="AH170" s="4">
        <v>0.26290000000000002</v>
      </c>
      <c r="AJ170" s="109"/>
      <c r="AL170" s="110"/>
      <c r="AM170" s="5">
        <v>6546</v>
      </c>
      <c r="AN170" s="6">
        <v>21.82</v>
      </c>
    </row>
    <row r="171" spans="1:40" ht="30" x14ac:dyDescent="0.25">
      <c r="A171" t="s">
        <v>65</v>
      </c>
      <c r="B171">
        <v>3</v>
      </c>
      <c r="C171" t="s">
        <v>65</v>
      </c>
      <c r="D171">
        <v>0</v>
      </c>
      <c r="E171">
        <v>1</v>
      </c>
      <c r="F171">
        <v>13</v>
      </c>
      <c r="G171">
        <v>6</v>
      </c>
      <c r="H171">
        <v>0</v>
      </c>
      <c r="I171">
        <v>3</v>
      </c>
      <c r="J171">
        <v>0</v>
      </c>
      <c r="K171">
        <v>0</v>
      </c>
      <c r="L171" s="94" t="s">
        <v>72</v>
      </c>
      <c r="M171" s="95" t="s">
        <v>6</v>
      </c>
      <c r="N171" s="96" t="s">
        <v>6</v>
      </c>
      <c r="O171" s="97" t="s">
        <v>818</v>
      </c>
      <c r="P171" s="98" t="s">
        <v>102</v>
      </c>
      <c r="Q171" s="99" t="s">
        <v>803</v>
      </c>
      <c r="R171" s="100" t="s">
        <v>804</v>
      </c>
      <c r="S171" s="101" t="s">
        <v>117</v>
      </c>
      <c r="T171" s="1">
        <v>42</v>
      </c>
      <c r="U171" s="129">
        <v>33.47</v>
      </c>
      <c r="V171" s="103" t="s">
        <v>8</v>
      </c>
      <c r="W171" s="1">
        <f t="shared" si="34"/>
        <v>42.27</v>
      </c>
      <c r="X171" s="2">
        <f t="shared" ref="X171" si="37">ROUND(W171*T171,2)</f>
        <v>1775.34</v>
      </c>
      <c r="Y171" s="104" t="s">
        <v>70</v>
      </c>
      <c r="Z171" t="s">
        <v>70</v>
      </c>
      <c r="AA171" s="105">
        <v>6546</v>
      </c>
      <c r="AB171" s="106">
        <v>0</v>
      </c>
      <c r="AC171" s="107" t="s">
        <v>66</v>
      </c>
      <c r="AD171" t="s">
        <v>66</v>
      </c>
      <c r="AE171" s="59" t="s">
        <v>547</v>
      </c>
      <c r="AF171" s="108">
        <v>27</v>
      </c>
      <c r="AG171" s="3">
        <v>17.28</v>
      </c>
      <c r="AH171" s="4">
        <v>0.26290000000000002</v>
      </c>
      <c r="AJ171" s="109"/>
      <c r="AL171" s="110"/>
      <c r="AM171" s="5">
        <v>6546</v>
      </c>
      <c r="AN171" s="6">
        <v>21.82</v>
      </c>
    </row>
    <row r="172" spans="1:40" ht="30" x14ac:dyDescent="0.25">
      <c r="A172" t="s">
        <v>65</v>
      </c>
      <c r="B172">
        <v>3</v>
      </c>
      <c r="C172" t="s">
        <v>65</v>
      </c>
      <c r="D172">
        <v>0</v>
      </c>
      <c r="E172">
        <v>1</v>
      </c>
      <c r="F172">
        <v>13</v>
      </c>
      <c r="G172">
        <v>6</v>
      </c>
      <c r="H172">
        <v>0</v>
      </c>
      <c r="I172">
        <v>4</v>
      </c>
      <c r="J172">
        <v>0</v>
      </c>
      <c r="K172">
        <v>0</v>
      </c>
      <c r="L172" s="94" t="s">
        <v>72</v>
      </c>
      <c r="M172" s="95" t="s">
        <v>6</v>
      </c>
      <c r="N172" s="96" t="s">
        <v>6</v>
      </c>
      <c r="O172" s="97" t="s">
        <v>819</v>
      </c>
      <c r="P172" s="98" t="s">
        <v>102</v>
      </c>
      <c r="Q172" s="99">
        <v>3439</v>
      </c>
      <c r="R172" s="100" t="s">
        <v>549</v>
      </c>
      <c r="S172" s="101" t="s">
        <v>117</v>
      </c>
      <c r="T172" s="1">
        <v>240</v>
      </c>
      <c r="U172" s="129">
        <v>18.649999999999999</v>
      </c>
      <c r="V172" s="103" t="s">
        <v>8</v>
      </c>
      <c r="W172" s="1">
        <f t="shared" si="34"/>
        <v>23.55</v>
      </c>
      <c r="X172" s="2">
        <f t="shared" si="35"/>
        <v>5652</v>
      </c>
      <c r="Y172" s="104" t="s">
        <v>70</v>
      </c>
      <c r="Z172" t="s">
        <v>70</v>
      </c>
      <c r="AA172" s="105">
        <v>5652</v>
      </c>
      <c r="AB172" s="106">
        <v>0</v>
      </c>
      <c r="AC172" s="107" t="s">
        <v>66</v>
      </c>
      <c r="AD172" t="s">
        <v>66</v>
      </c>
      <c r="AE172" s="59" t="s">
        <v>550</v>
      </c>
      <c r="AF172" s="108">
        <v>28</v>
      </c>
      <c r="AG172" s="3">
        <v>18.649999999999999</v>
      </c>
      <c r="AH172" s="4">
        <v>0.26290000000000002</v>
      </c>
      <c r="AJ172" s="109"/>
      <c r="AL172" s="110"/>
      <c r="AM172" s="5">
        <v>5652</v>
      </c>
      <c r="AN172" s="6">
        <v>23.55</v>
      </c>
    </row>
    <row r="173" spans="1:40" ht="30" x14ac:dyDescent="0.25">
      <c r="A173">
        <v>3</v>
      </c>
      <c r="B173">
        <v>3</v>
      </c>
      <c r="C173">
        <v>3</v>
      </c>
      <c r="D173">
        <v>5</v>
      </c>
      <c r="E173">
        <v>1</v>
      </c>
      <c r="F173">
        <v>13</v>
      </c>
      <c r="G173">
        <v>7</v>
      </c>
      <c r="H173">
        <v>0</v>
      </c>
      <c r="I173">
        <v>0</v>
      </c>
      <c r="J173">
        <v>25</v>
      </c>
      <c r="K173">
        <v>5</v>
      </c>
      <c r="L173" s="94" t="s">
        <v>72</v>
      </c>
      <c r="M173" s="95" t="s">
        <v>4</v>
      </c>
      <c r="N173" s="96" t="s">
        <v>4</v>
      </c>
      <c r="O173" s="97" t="s">
        <v>551</v>
      </c>
      <c r="P173" s="98" t="s">
        <v>68</v>
      </c>
      <c r="Q173" s="99"/>
      <c r="R173" s="100" t="s">
        <v>552</v>
      </c>
      <c r="S173" s="101" t="s">
        <v>67</v>
      </c>
      <c r="T173" s="1">
        <v>0</v>
      </c>
      <c r="U173" s="129">
        <v>0</v>
      </c>
      <c r="V173" s="103" t="s">
        <v>8</v>
      </c>
      <c r="W173" s="1">
        <v>0</v>
      </c>
      <c r="X173" s="2">
        <f>SUM(X174:X177)</f>
        <v>13192.919999999998</v>
      </c>
      <c r="Y173" s="104" t="s">
        <v>70</v>
      </c>
      <c r="Z173" t="s">
        <v>66</v>
      </c>
      <c r="AA173" s="105">
        <v>10984.220000000001</v>
      </c>
      <c r="AB173" s="106">
        <v>0</v>
      </c>
      <c r="AC173" s="107" t="s">
        <v>66</v>
      </c>
      <c r="AD173" t="s">
        <v>66</v>
      </c>
      <c r="AE173" s="59" t="b">
        <v>0</v>
      </c>
      <c r="AF173" s="108" t="s">
        <v>69</v>
      </c>
      <c r="AG173" s="3">
        <v>0</v>
      </c>
      <c r="AH173" s="4">
        <v>0.26290000000000002</v>
      </c>
      <c r="AJ173" s="109"/>
      <c r="AL173" s="110"/>
      <c r="AM173" s="5">
        <v>10984.22</v>
      </c>
      <c r="AN173" s="6">
        <v>0</v>
      </c>
    </row>
    <row r="174" spans="1:40" ht="45" x14ac:dyDescent="0.25">
      <c r="A174" t="s">
        <v>65</v>
      </c>
      <c r="B174">
        <v>3</v>
      </c>
      <c r="C174" t="s">
        <v>65</v>
      </c>
      <c r="D174">
        <v>0</v>
      </c>
      <c r="E174">
        <v>1</v>
      </c>
      <c r="F174">
        <v>13</v>
      </c>
      <c r="G174">
        <v>7</v>
      </c>
      <c r="H174">
        <v>0</v>
      </c>
      <c r="I174">
        <v>1</v>
      </c>
      <c r="J174">
        <v>0</v>
      </c>
      <c r="K174">
        <v>0</v>
      </c>
      <c r="L174" s="94" t="s">
        <v>72</v>
      </c>
      <c r="M174" s="95" t="s">
        <v>6</v>
      </c>
      <c r="N174" s="96" t="s">
        <v>6</v>
      </c>
      <c r="O174" s="97" t="s">
        <v>553</v>
      </c>
      <c r="P174" s="98" t="s">
        <v>102</v>
      </c>
      <c r="Q174" s="99">
        <v>3711</v>
      </c>
      <c r="R174" s="100" t="s">
        <v>554</v>
      </c>
      <c r="S174" s="101" t="s">
        <v>228</v>
      </c>
      <c r="T174" s="1">
        <v>5</v>
      </c>
      <c r="U174" s="129">
        <v>118.72</v>
      </c>
      <c r="V174" s="103" t="s">
        <v>8</v>
      </c>
      <c r="W174" s="1">
        <f>ROUND(U174*(1+$S$8),2)</f>
        <v>149.93</v>
      </c>
      <c r="X174" s="2">
        <f t="shared" ref="X174:X177" si="38">ROUND(W174*T174,2)</f>
        <v>749.65</v>
      </c>
      <c r="Y174" s="104" t="s">
        <v>70</v>
      </c>
      <c r="Z174" t="s">
        <v>70</v>
      </c>
      <c r="AA174" s="105">
        <v>749.65</v>
      </c>
      <c r="AB174" s="106">
        <v>0</v>
      </c>
      <c r="AC174" s="107" t="s">
        <v>66</v>
      </c>
      <c r="AD174" t="s">
        <v>66</v>
      </c>
      <c r="AE174" s="59" t="s">
        <v>555</v>
      </c>
      <c r="AF174" s="108">
        <v>29</v>
      </c>
      <c r="AG174" s="3">
        <v>118.72</v>
      </c>
      <c r="AH174" s="4">
        <v>0.26290000000000002</v>
      </c>
      <c r="AJ174" s="109"/>
      <c r="AL174" s="110"/>
      <c r="AM174" s="5">
        <v>749.65</v>
      </c>
      <c r="AN174" s="6">
        <v>149.93</v>
      </c>
    </row>
    <row r="175" spans="1:40" x14ac:dyDescent="0.25">
      <c r="A175" t="s">
        <v>65</v>
      </c>
      <c r="B175">
        <v>3</v>
      </c>
      <c r="C175" t="s">
        <v>65</v>
      </c>
      <c r="D175">
        <v>0</v>
      </c>
      <c r="E175">
        <v>1</v>
      </c>
      <c r="F175">
        <v>13</v>
      </c>
      <c r="G175">
        <v>7</v>
      </c>
      <c r="H175">
        <v>0</v>
      </c>
      <c r="I175">
        <v>2</v>
      </c>
      <c r="J175">
        <v>0</v>
      </c>
      <c r="K175">
        <v>0</v>
      </c>
      <c r="L175" s="94" t="s">
        <v>72</v>
      </c>
      <c r="M175" s="95" t="s">
        <v>6</v>
      </c>
      <c r="N175" s="96" t="s">
        <v>6</v>
      </c>
      <c r="O175" s="97" t="s">
        <v>556</v>
      </c>
      <c r="P175" s="98" t="s">
        <v>102</v>
      </c>
      <c r="Q175" s="99" t="s">
        <v>557</v>
      </c>
      <c r="R175" s="100" t="s">
        <v>558</v>
      </c>
      <c r="S175" s="101" t="s">
        <v>228</v>
      </c>
      <c r="T175" s="1">
        <v>5</v>
      </c>
      <c r="U175" s="129">
        <v>148.72</v>
      </c>
      <c r="V175" s="103" t="s">
        <v>8</v>
      </c>
      <c r="W175" s="1">
        <f>ROUND(U175*(1+$S$8),2)</f>
        <v>187.82</v>
      </c>
      <c r="X175" s="2">
        <f t="shared" si="38"/>
        <v>939.1</v>
      </c>
      <c r="Y175" s="104" t="s">
        <v>70</v>
      </c>
      <c r="Z175" t="s">
        <v>70</v>
      </c>
      <c r="AA175" s="105">
        <v>939.1</v>
      </c>
      <c r="AB175" s="106">
        <v>0</v>
      </c>
      <c r="AC175" s="107" t="s">
        <v>66</v>
      </c>
      <c r="AD175" t="s">
        <v>66</v>
      </c>
      <c r="AE175" s="59" t="s">
        <v>559</v>
      </c>
      <c r="AF175" s="108">
        <v>30</v>
      </c>
      <c r="AG175" s="3">
        <v>148.72</v>
      </c>
      <c r="AH175" s="4">
        <v>0.26290000000000002</v>
      </c>
      <c r="AJ175" s="109"/>
      <c r="AL175" s="110"/>
      <c r="AM175" s="5">
        <v>939.1</v>
      </c>
      <c r="AN175" s="6">
        <v>187.82</v>
      </c>
    </row>
    <row r="176" spans="1:40" x14ac:dyDescent="0.25">
      <c r="A176" t="s">
        <v>65</v>
      </c>
      <c r="B176">
        <v>3</v>
      </c>
      <c r="C176" t="s">
        <v>65</v>
      </c>
      <c r="D176">
        <v>0</v>
      </c>
      <c r="E176">
        <v>1</v>
      </c>
      <c r="F176">
        <v>13</v>
      </c>
      <c r="G176">
        <v>7</v>
      </c>
      <c r="H176">
        <v>0</v>
      </c>
      <c r="I176">
        <v>3</v>
      </c>
      <c r="J176">
        <v>0</v>
      </c>
      <c r="K176">
        <v>0</v>
      </c>
      <c r="L176" s="94" t="s">
        <v>72</v>
      </c>
      <c r="M176" s="95" t="s">
        <v>6</v>
      </c>
      <c r="N176" s="96" t="s">
        <v>6</v>
      </c>
      <c r="O176" s="97" t="s">
        <v>560</v>
      </c>
      <c r="P176" s="98" t="s">
        <v>102</v>
      </c>
      <c r="Q176" s="99">
        <v>1301</v>
      </c>
      <c r="R176" s="100" t="s">
        <v>561</v>
      </c>
      <c r="S176" s="101" t="s">
        <v>228</v>
      </c>
      <c r="T176" s="1">
        <v>4</v>
      </c>
      <c r="U176" s="129">
        <v>1748.91</v>
      </c>
      <c r="V176" s="103" t="s">
        <v>8</v>
      </c>
      <c r="W176" s="1">
        <f>ROUND(U176*(1+$S$8),2)</f>
        <v>2208.6999999999998</v>
      </c>
      <c r="X176" s="2">
        <f t="shared" si="38"/>
        <v>8834.7999999999993</v>
      </c>
      <c r="Y176" s="104" t="s">
        <v>70</v>
      </c>
      <c r="Z176" t="s">
        <v>70</v>
      </c>
      <c r="AA176" s="105">
        <v>6626.1</v>
      </c>
      <c r="AB176" s="106">
        <v>0</v>
      </c>
      <c r="AC176" s="107" t="s">
        <v>66</v>
      </c>
      <c r="AD176" t="s">
        <v>66</v>
      </c>
      <c r="AE176" s="59" t="s">
        <v>562</v>
      </c>
      <c r="AF176" s="108">
        <v>31</v>
      </c>
      <c r="AG176" s="3">
        <v>1748.91</v>
      </c>
      <c r="AH176" s="4">
        <v>0.26290000000000002</v>
      </c>
      <c r="AJ176" s="109"/>
      <c r="AL176" s="110"/>
      <c r="AM176" s="5">
        <v>6626.1</v>
      </c>
      <c r="AN176" s="6">
        <v>2208.6999999999998</v>
      </c>
    </row>
    <row r="177" spans="1:40" x14ac:dyDescent="0.25">
      <c r="A177" t="s">
        <v>65</v>
      </c>
      <c r="B177">
        <v>3</v>
      </c>
      <c r="C177" t="s">
        <v>65</v>
      </c>
      <c r="D177">
        <v>0</v>
      </c>
      <c r="E177">
        <v>1</v>
      </c>
      <c r="F177">
        <v>13</v>
      </c>
      <c r="G177">
        <v>7</v>
      </c>
      <c r="H177">
        <v>0</v>
      </c>
      <c r="I177">
        <v>4</v>
      </c>
      <c r="J177">
        <v>0</v>
      </c>
      <c r="K177">
        <v>0</v>
      </c>
      <c r="L177" s="94" t="s">
        <v>72</v>
      </c>
      <c r="M177" s="95" t="s">
        <v>6</v>
      </c>
      <c r="N177" s="96" t="s">
        <v>6</v>
      </c>
      <c r="O177" s="97" t="s">
        <v>563</v>
      </c>
      <c r="P177" s="98" t="s">
        <v>102</v>
      </c>
      <c r="Q177" s="99">
        <v>3488</v>
      </c>
      <c r="R177" s="100" t="s">
        <v>564</v>
      </c>
      <c r="S177" s="101" t="s">
        <v>228</v>
      </c>
      <c r="T177" s="1">
        <v>1</v>
      </c>
      <c r="U177" s="129">
        <v>2113.6799999999998</v>
      </c>
      <c r="V177" s="103" t="s">
        <v>8</v>
      </c>
      <c r="W177" s="1">
        <f>ROUND(U177*(1+$S$8),2)</f>
        <v>2669.37</v>
      </c>
      <c r="X177" s="2">
        <f t="shared" si="38"/>
        <v>2669.37</v>
      </c>
      <c r="Y177" s="104" t="s">
        <v>70</v>
      </c>
      <c r="Z177" t="s">
        <v>70</v>
      </c>
      <c r="AA177" s="105">
        <v>2669.37</v>
      </c>
      <c r="AB177" s="106">
        <v>0</v>
      </c>
      <c r="AC177" s="107" t="s">
        <v>66</v>
      </c>
      <c r="AD177" t="s">
        <v>66</v>
      </c>
      <c r="AE177" s="59" t="s">
        <v>565</v>
      </c>
      <c r="AF177" s="108">
        <v>32</v>
      </c>
      <c r="AG177" s="3">
        <v>2113.6799999999998</v>
      </c>
      <c r="AH177" s="4">
        <v>0.26290000000000002</v>
      </c>
      <c r="AJ177" s="109"/>
      <c r="AL177" s="110"/>
      <c r="AM177" s="5">
        <v>2669.37</v>
      </c>
      <c r="AN177" s="6">
        <v>2669.37</v>
      </c>
    </row>
    <row r="178" spans="1:40" x14ac:dyDescent="0.25">
      <c r="A178">
        <v>3</v>
      </c>
      <c r="B178">
        <v>3</v>
      </c>
      <c r="C178">
        <v>3</v>
      </c>
      <c r="D178">
        <v>20</v>
      </c>
      <c r="E178">
        <v>1</v>
      </c>
      <c r="F178">
        <v>13</v>
      </c>
      <c r="G178">
        <v>8</v>
      </c>
      <c r="H178">
        <v>0</v>
      </c>
      <c r="I178">
        <v>0</v>
      </c>
      <c r="J178">
        <v>20</v>
      </c>
      <c r="K178" t="e">
        <v>#N/A</v>
      </c>
      <c r="L178" s="94" t="s">
        <v>72</v>
      </c>
      <c r="M178" s="95" t="s">
        <v>4</v>
      </c>
      <c r="N178" s="96" t="s">
        <v>4</v>
      </c>
      <c r="O178" s="97" t="s">
        <v>566</v>
      </c>
      <c r="P178" s="98" t="s">
        <v>68</v>
      </c>
      <c r="Q178" s="99"/>
      <c r="R178" s="100" t="s">
        <v>567</v>
      </c>
      <c r="S178" s="101" t="s">
        <v>67</v>
      </c>
      <c r="T178" s="1">
        <v>0</v>
      </c>
      <c r="U178" s="129">
        <v>0</v>
      </c>
      <c r="V178" s="103" t="s">
        <v>8</v>
      </c>
      <c r="W178" s="1">
        <v>0</v>
      </c>
      <c r="X178" s="2">
        <f>SUM(X179:X196)</f>
        <v>68286.289999999994</v>
      </c>
      <c r="Y178" s="104" t="s">
        <v>70</v>
      </c>
      <c r="Z178" t="s">
        <v>66</v>
      </c>
      <c r="AA178" s="105">
        <v>84561.84</v>
      </c>
      <c r="AB178" s="106">
        <v>0</v>
      </c>
      <c r="AC178" s="107" t="s">
        <v>66</v>
      </c>
      <c r="AD178" t="s">
        <v>66</v>
      </c>
      <c r="AE178" s="59" t="b">
        <v>0</v>
      </c>
      <c r="AF178" s="108" t="s">
        <v>69</v>
      </c>
      <c r="AG178" s="3">
        <v>0</v>
      </c>
      <c r="AH178" s="4">
        <v>0.26290000000000002</v>
      </c>
      <c r="AJ178" s="109"/>
      <c r="AL178" s="110"/>
      <c r="AM178" s="5">
        <v>84561.84</v>
      </c>
      <c r="AN178" s="6">
        <v>0</v>
      </c>
    </row>
    <row r="179" spans="1:40" x14ac:dyDescent="0.25">
      <c r="A179" t="s">
        <v>65</v>
      </c>
      <c r="B179">
        <v>3</v>
      </c>
      <c r="C179" t="s">
        <v>65</v>
      </c>
      <c r="D179">
        <v>0</v>
      </c>
      <c r="E179">
        <v>1</v>
      </c>
      <c r="F179">
        <v>13</v>
      </c>
      <c r="G179">
        <v>8</v>
      </c>
      <c r="H179">
        <v>0</v>
      </c>
      <c r="I179">
        <v>1</v>
      </c>
      <c r="J179">
        <v>0</v>
      </c>
      <c r="K179">
        <v>0</v>
      </c>
      <c r="L179" s="94" t="s">
        <v>72</v>
      </c>
      <c r="M179" s="95" t="s">
        <v>6</v>
      </c>
      <c r="N179" s="96" t="s">
        <v>6</v>
      </c>
      <c r="O179" s="97" t="s">
        <v>568</v>
      </c>
      <c r="P179" s="98" t="s">
        <v>102</v>
      </c>
      <c r="Q179" s="99" t="s">
        <v>569</v>
      </c>
      <c r="R179" s="100" t="s">
        <v>570</v>
      </c>
      <c r="S179" s="101" t="s">
        <v>228</v>
      </c>
      <c r="T179" s="1">
        <v>16</v>
      </c>
      <c r="U179" s="129">
        <v>156.66999999999999</v>
      </c>
      <c r="V179" s="103" t="s">
        <v>8</v>
      </c>
      <c r="W179" s="1">
        <f t="shared" ref="W179:W196" si="39">ROUND(U179*(1+$S$8),2)</f>
        <v>197.86</v>
      </c>
      <c r="X179" s="2">
        <f t="shared" ref="X179:X196" si="40">ROUND(W179*T179,2)</f>
        <v>3165.76</v>
      </c>
      <c r="Y179" s="104" t="s">
        <v>70</v>
      </c>
      <c r="Z179" t="s">
        <v>70</v>
      </c>
      <c r="AA179" s="105">
        <v>4237.12</v>
      </c>
      <c r="AB179" s="106">
        <v>0</v>
      </c>
      <c r="AC179" s="107" t="s">
        <v>66</v>
      </c>
      <c r="AD179" t="s">
        <v>66</v>
      </c>
      <c r="AE179" s="59" t="s">
        <v>571</v>
      </c>
      <c r="AF179" s="108">
        <v>33</v>
      </c>
      <c r="AG179" s="3">
        <v>209.69</v>
      </c>
      <c r="AH179" s="4">
        <v>0.26290000000000002</v>
      </c>
      <c r="AJ179" s="109"/>
      <c r="AL179" s="110"/>
      <c r="AM179" s="5">
        <v>4237.12</v>
      </c>
      <c r="AN179" s="6">
        <v>264.82</v>
      </c>
    </row>
    <row r="180" spans="1:40" x14ac:dyDescent="0.25">
      <c r="A180" t="s">
        <v>65</v>
      </c>
      <c r="B180">
        <v>3</v>
      </c>
      <c r="C180" t="s">
        <v>65</v>
      </c>
      <c r="D180">
        <v>0</v>
      </c>
      <c r="E180">
        <v>1</v>
      </c>
      <c r="F180">
        <v>13</v>
      </c>
      <c r="G180">
        <v>8</v>
      </c>
      <c r="H180">
        <v>0</v>
      </c>
      <c r="I180">
        <v>2</v>
      </c>
      <c r="J180">
        <v>0</v>
      </c>
      <c r="K180">
        <v>0</v>
      </c>
      <c r="L180" s="94" t="s">
        <v>72</v>
      </c>
      <c r="M180" s="95" t="s">
        <v>6</v>
      </c>
      <c r="N180" s="96" t="s">
        <v>6</v>
      </c>
      <c r="O180" s="97" t="s">
        <v>572</v>
      </c>
      <c r="P180" s="98" t="s">
        <v>102</v>
      </c>
      <c r="Q180" s="99" t="s">
        <v>573</v>
      </c>
      <c r="R180" s="100" t="s">
        <v>574</v>
      </c>
      <c r="S180" s="101" t="s">
        <v>228</v>
      </c>
      <c r="T180" s="1">
        <v>10</v>
      </c>
      <c r="U180" s="129">
        <v>109</v>
      </c>
      <c r="V180" s="103" t="s">
        <v>8</v>
      </c>
      <c r="W180" s="1">
        <f t="shared" si="39"/>
        <v>137.66</v>
      </c>
      <c r="X180" s="2">
        <f t="shared" si="40"/>
        <v>1376.6</v>
      </c>
      <c r="Y180" s="104" t="s">
        <v>70</v>
      </c>
      <c r="Z180" t="s">
        <v>70</v>
      </c>
      <c r="AA180" s="105">
        <v>1816.8</v>
      </c>
      <c r="AB180" s="106">
        <v>0</v>
      </c>
      <c r="AC180" s="107" t="s">
        <v>66</v>
      </c>
      <c r="AD180" t="s">
        <v>66</v>
      </c>
      <c r="AE180" s="59" t="s">
        <v>575</v>
      </c>
      <c r="AF180" s="108">
        <v>34</v>
      </c>
      <c r="AG180" s="3">
        <v>143.86000000000001</v>
      </c>
      <c r="AH180" s="4">
        <v>0.26290000000000002</v>
      </c>
      <c r="AJ180" s="109"/>
      <c r="AL180" s="110"/>
      <c r="AM180" s="5">
        <v>1816.8</v>
      </c>
      <c r="AN180" s="6">
        <v>181.68</v>
      </c>
    </row>
    <row r="181" spans="1:40" x14ac:dyDescent="0.25">
      <c r="A181" t="s">
        <v>65</v>
      </c>
      <c r="B181">
        <v>3</v>
      </c>
      <c r="C181" t="s">
        <v>65</v>
      </c>
      <c r="D181">
        <v>0</v>
      </c>
      <c r="E181">
        <v>1</v>
      </c>
      <c r="F181">
        <v>13</v>
      </c>
      <c r="G181">
        <v>8</v>
      </c>
      <c r="H181">
        <v>0</v>
      </c>
      <c r="I181">
        <v>3</v>
      </c>
      <c r="J181">
        <v>0</v>
      </c>
      <c r="K181">
        <v>0</v>
      </c>
      <c r="L181" s="94" t="s">
        <v>72</v>
      </c>
      <c r="M181" s="95" t="s">
        <v>6</v>
      </c>
      <c r="N181" s="96" t="s">
        <v>6</v>
      </c>
      <c r="O181" s="97" t="s">
        <v>576</v>
      </c>
      <c r="P181" s="98" t="s">
        <v>102</v>
      </c>
      <c r="Q181" s="99" t="s">
        <v>577</v>
      </c>
      <c r="R181" s="100" t="s">
        <v>578</v>
      </c>
      <c r="S181" s="101" t="s">
        <v>117</v>
      </c>
      <c r="T181" s="1">
        <v>140</v>
      </c>
      <c r="U181" s="129">
        <v>35.409999999999997</v>
      </c>
      <c r="V181" s="103" t="s">
        <v>8</v>
      </c>
      <c r="W181" s="1">
        <f t="shared" si="39"/>
        <v>44.72</v>
      </c>
      <c r="X181" s="2">
        <f t="shared" si="40"/>
        <v>6260.8</v>
      </c>
      <c r="Y181" s="104" t="s">
        <v>70</v>
      </c>
      <c r="Z181" t="s">
        <v>70</v>
      </c>
      <c r="AA181" s="105">
        <v>15348.2</v>
      </c>
      <c r="AB181" s="106">
        <v>0</v>
      </c>
      <c r="AC181" s="107" t="s">
        <v>66</v>
      </c>
      <c r="AD181" t="s">
        <v>66</v>
      </c>
      <c r="AE181" s="59" t="s">
        <v>579</v>
      </c>
      <c r="AF181" s="108">
        <v>35</v>
      </c>
      <c r="AG181" s="3">
        <v>86.81</v>
      </c>
      <c r="AH181" s="4">
        <v>0.26290000000000002</v>
      </c>
      <c r="AJ181" s="109"/>
      <c r="AL181" s="110"/>
      <c r="AM181" s="5">
        <v>15348.2</v>
      </c>
      <c r="AN181" s="6">
        <v>109.63</v>
      </c>
    </row>
    <row r="182" spans="1:40" x14ac:dyDescent="0.25">
      <c r="A182" t="s">
        <v>65</v>
      </c>
      <c r="B182">
        <v>3</v>
      </c>
      <c r="C182" t="s">
        <v>65</v>
      </c>
      <c r="D182">
        <v>0</v>
      </c>
      <c r="E182">
        <v>1</v>
      </c>
      <c r="F182">
        <v>13</v>
      </c>
      <c r="G182">
        <v>8</v>
      </c>
      <c r="H182">
        <v>0</v>
      </c>
      <c r="I182">
        <v>4</v>
      </c>
      <c r="J182">
        <v>0</v>
      </c>
      <c r="K182">
        <v>0</v>
      </c>
      <c r="L182" s="94" t="s">
        <v>72</v>
      </c>
      <c r="M182" s="95" t="s">
        <v>6</v>
      </c>
      <c r="N182" s="96" t="s">
        <v>6</v>
      </c>
      <c r="O182" s="97" t="s">
        <v>580</v>
      </c>
      <c r="P182" s="98" t="s">
        <v>102</v>
      </c>
      <c r="Q182" s="99" t="s">
        <v>581</v>
      </c>
      <c r="R182" s="100" t="s">
        <v>582</v>
      </c>
      <c r="S182" s="101" t="s">
        <v>228</v>
      </c>
      <c r="T182" s="1">
        <v>36</v>
      </c>
      <c r="U182" s="129">
        <v>69.84</v>
      </c>
      <c r="V182" s="103" t="s">
        <v>8</v>
      </c>
      <c r="W182" s="1">
        <f t="shared" si="39"/>
        <v>88.2</v>
      </c>
      <c r="X182" s="2">
        <f t="shared" si="40"/>
        <v>3175.2</v>
      </c>
      <c r="Y182" s="104" t="s">
        <v>70</v>
      </c>
      <c r="Z182" t="s">
        <v>70</v>
      </c>
      <c r="AA182" s="105">
        <v>3876.12</v>
      </c>
      <c r="AB182" s="106">
        <v>0</v>
      </c>
      <c r="AC182" s="107" t="s">
        <v>66</v>
      </c>
      <c r="AD182" t="s">
        <v>66</v>
      </c>
      <c r="AE182" s="59" t="s">
        <v>583</v>
      </c>
      <c r="AF182" s="108">
        <v>36</v>
      </c>
      <c r="AG182" s="3">
        <v>85.26</v>
      </c>
      <c r="AH182" s="4">
        <v>0.26290000000000002</v>
      </c>
      <c r="AJ182" s="109"/>
      <c r="AL182" s="110"/>
      <c r="AM182" s="5">
        <v>3876.12</v>
      </c>
      <c r="AN182" s="6">
        <v>107.67</v>
      </c>
    </row>
    <row r="183" spans="1:40" x14ac:dyDescent="0.25">
      <c r="A183" t="s">
        <v>65</v>
      </c>
      <c r="B183">
        <v>3</v>
      </c>
      <c r="C183" t="s">
        <v>65</v>
      </c>
      <c r="D183">
        <v>0</v>
      </c>
      <c r="E183">
        <v>1</v>
      </c>
      <c r="F183">
        <v>13</v>
      </c>
      <c r="G183">
        <v>8</v>
      </c>
      <c r="H183">
        <v>0</v>
      </c>
      <c r="I183">
        <v>5</v>
      </c>
      <c r="J183">
        <v>0</v>
      </c>
      <c r="K183">
        <v>0</v>
      </c>
      <c r="L183" s="94" t="s">
        <v>72</v>
      </c>
      <c r="M183" s="95" t="s">
        <v>6</v>
      </c>
      <c r="N183" s="96" t="s">
        <v>6</v>
      </c>
      <c r="O183" s="97" t="s">
        <v>584</v>
      </c>
      <c r="P183" s="98" t="s">
        <v>102</v>
      </c>
      <c r="Q183" s="99" t="s">
        <v>585</v>
      </c>
      <c r="R183" s="100" t="s">
        <v>586</v>
      </c>
      <c r="S183" s="101" t="s">
        <v>228</v>
      </c>
      <c r="T183" s="1">
        <v>12</v>
      </c>
      <c r="U183" s="129">
        <v>162.68</v>
      </c>
      <c r="V183" s="103" t="s">
        <v>8</v>
      </c>
      <c r="W183" s="1">
        <f t="shared" si="39"/>
        <v>205.45</v>
      </c>
      <c r="X183" s="2">
        <f t="shared" si="40"/>
        <v>2465.4</v>
      </c>
      <c r="Y183" s="104" t="s">
        <v>70</v>
      </c>
      <c r="Z183" t="s">
        <v>70</v>
      </c>
      <c r="AA183" s="105">
        <v>3177.84</v>
      </c>
      <c r="AB183" s="106">
        <v>0</v>
      </c>
      <c r="AC183" s="107" t="s">
        <v>66</v>
      </c>
      <c r="AD183" t="s">
        <v>66</v>
      </c>
      <c r="AE183" s="59" t="s">
        <v>587</v>
      </c>
      <c r="AF183" s="108">
        <v>37</v>
      </c>
      <c r="AG183" s="3">
        <v>209.69</v>
      </c>
      <c r="AH183" s="4">
        <v>0.26290000000000002</v>
      </c>
      <c r="AJ183" s="109"/>
      <c r="AL183" s="110"/>
      <c r="AM183" s="5">
        <v>3177.84</v>
      </c>
      <c r="AN183" s="6">
        <v>264.82</v>
      </c>
    </row>
    <row r="184" spans="1:40" x14ac:dyDescent="0.25">
      <c r="A184" t="s">
        <v>65</v>
      </c>
      <c r="B184">
        <v>3</v>
      </c>
      <c r="C184" t="s">
        <v>65</v>
      </c>
      <c r="D184">
        <v>0</v>
      </c>
      <c r="E184">
        <v>1</v>
      </c>
      <c r="F184">
        <v>13</v>
      </c>
      <c r="G184">
        <v>8</v>
      </c>
      <c r="H184">
        <v>0</v>
      </c>
      <c r="I184">
        <v>6</v>
      </c>
      <c r="J184">
        <v>0</v>
      </c>
      <c r="K184">
        <v>0</v>
      </c>
      <c r="L184" s="94" t="s">
        <v>72</v>
      </c>
      <c r="M184" s="95" t="s">
        <v>6</v>
      </c>
      <c r="N184" s="96" t="s">
        <v>6</v>
      </c>
      <c r="O184" s="97" t="s">
        <v>588</v>
      </c>
      <c r="P184" s="98" t="s">
        <v>102</v>
      </c>
      <c r="Q184" s="99" t="s">
        <v>589</v>
      </c>
      <c r="R184" s="100" t="s">
        <v>590</v>
      </c>
      <c r="S184" s="101" t="s">
        <v>228</v>
      </c>
      <c r="T184" s="1">
        <v>4</v>
      </c>
      <c r="U184" s="129">
        <v>112.04</v>
      </c>
      <c r="V184" s="103" t="s">
        <v>8</v>
      </c>
      <c r="W184" s="1">
        <f t="shared" si="39"/>
        <v>141.5</v>
      </c>
      <c r="X184" s="2">
        <f t="shared" si="40"/>
        <v>566</v>
      </c>
      <c r="Y184" s="104" t="s">
        <v>70</v>
      </c>
      <c r="Z184" t="s">
        <v>70</v>
      </c>
      <c r="AA184" s="105">
        <v>726.72</v>
      </c>
      <c r="AB184" s="106">
        <v>0</v>
      </c>
      <c r="AC184" s="107" t="s">
        <v>66</v>
      </c>
      <c r="AD184" t="s">
        <v>66</v>
      </c>
      <c r="AE184" s="59" t="s">
        <v>591</v>
      </c>
      <c r="AF184" s="108">
        <v>38</v>
      </c>
      <c r="AG184" s="3">
        <v>143.86000000000001</v>
      </c>
      <c r="AH184" s="4">
        <v>0.26290000000000002</v>
      </c>
      <c r="AJ184" s="109"/>
      <c r="AL184" s="110"/>
      <c r="AM184" s="5">
        <v>726.72</v>
      </c>
      <c r="AN184" s="6">
        <v>181.68</v>
      </c>
    </row>
    <row r="185" spans="1:40" x14ac:dyDescent="0.25">
      <c r="A185" t="s">
        <v>65</v>
      </c>
      <c r="B185">
        <v>3</v>
      </c>
      <c r="C185" t="s">
        <v>65</v>
      </c>
      <c r="D185">
        <v>0</v>
      </c>
      <c r="E185">
        <v>1</v>
      </c>
      <c r="F185">
        <v>13</v>
      </c>
      <c r="G185">
        <v>8</v>
      </c>
      <c r="H185">
        <v>0</v>
      </c>
      <c r="I185">
        <v>7</v>
      </c>
      <c r="J185">
        <v>0</v>
      </c>
      <c r="K185">
        <v>0</v>
      </c>
      <c r="L185" s="94" t="s">
        <v>72</v>
      </c>
      <c r="M185" s="95" t="s">
        <v>6</v>
      </c>
      <c r="N185" s="96" t="s">
        <v>6</v>
      </c>
      <c r="O185" s="97" t="s">
        <v>592</v>
      </c>
      <c r="P185" s="98" t="s">
        <v>102</v>
      </c>
      <c r="Q185" s="99" t="s">
        <v>593</v>
      </c>
      <c r="R185" s="100" t="s">
        <v>594</v>
      </c>
      <c r="S185" s="101" t="s">
        <v>228</v>
      </c>
      <c r="T185" s="1">
        <v>17</v>
      </c>
      <c r="U185" s="129">
        <v>140.66999999999999</v>
      </c>
      <c r="V185" s="103" t="s">
        <v>8</v>
      </c>
      <c r="W185" s="1">
        <f t="shared" si="39"/>
        <v>177.65</v>
      </c>
      <c r="X185" s="2">
        <f t="shared" si="40"/>
        <v>3020.05</v>
      </c>
      <c r="Y185" s="104" t="s">
        <v>70</v>
      </c>
      <c r="Z185" t="s">
        <v>70</v>
      </c>
      <c r="AA185" s="105">
        <v>4308.3100000000004</v>
      </c>
      <c r="AB185" s="106">
        <v>0</v>
      </c>
      <c r="AC185" s="107" t="s">
        <v>66</v>
      </c>
      <c r="AD185" t="s">
        <v>66</v>
      </c>
      <c r="AE185" s="59" t="s">
        <v>595</v>
      </c>
      <c r="AF185" s="108">
        <v>39</v>
      </c>
      <c r="AG185" s="3">
        <v>200.67</v>
      </c>
      <c r="AH185" s="4">
        <v>0.26290000000000002</v>
      </c>
      <c r="AJ185" s="109"/>
      <c r="AL185" s="110"/>
      <c r="AM185" s="5">
        <v>4308.3100000000004</v>
      </c>
      <c r="AN185" s="6">
        <v>253.43</v>
      </c>
    </row>
    <row r="186" spans="1:40" ht="30" x14ac:dyDescent="0.25">
      <c r="A186" t="s">
        <v>65</v>
      </c>
      <c r="B186">
        <v>3</v>
      </c>
      <c r="C186" t="s">
        <v>65</v>
      </c>
      <c r="D186">
        <v>0</v>
      </c>
      <c r="E186">
        <v>1</v>
      </c>
      <c r="F186">
        <v>13</v>
      </c>
      <c r="G186">
        <v>8</v>
      </c>
      <c r="H186">
        <v>0</v>
      </c>
      <c r="I186">
        <v>8</v>
      </c>
      <c r="J186">
        <v>0</v>
      </c>
      <c r="K186">
        <v>0</v>
      </c>
      <c r="L186" s="94" t="s">
        <v>72</v>
      </c>
      <c r="M186" s="95" t="s">
        <v>6</v>
      </c>
      <c r="N186" s="96" t="s">
        <v>6</v>
      </c>
      <c r="O186" s="97" t="s">
        <v>596</v>
      </c>
      <c r="P186" s="98" t="s">
        <v>102</v>
      </c>
      <c r="Q186" s="99" t="s">
        <v>597</v>
      </c>
      <c r="R186" s="100" t="s">
        <v>826</v>
      </c>
      <c r="S186" s="101" t="s">
        <v>228</v>
      </c>
      <c r="T186" s="1">
        <v>21</v>
      </c>
      <c r="U186" s="129">
        <v>213.4</v>
      </c>
      <c r="V186" s="103" t="s">
        <v>8</v>
      </c>
      <c r="W186" s="1">
        <f t="shared" si="39"/>
        <v>269.5</v>
      </c>
      <c r="X186" s="2">
        <f t="shared" si="40"/>
        <v>5659.5</v>
      </c>
      <c r="Y186" s="104" t="s">
        <v>70</v>
      </c>
      <c r="Z186" t="s">
        <v>70</v>
      </c>
      <c r="AA186" s="105">
        <v>18821.04</v>
      </c>
      <c r="AB186" s="106">
        <v>0</v>
      </c>
      <c r="AC186" s="107" t="s">
        <v>66</v>
      </c>
      <c r="AD186" t="s">
        <v>66</v>
      </c>
      <c r="AE186" s="59" t="s">
        <v>598</v>
      </c>
      <c r="AF186" s="108">
        <v>40</v>
      </c>
      <c r="AG186" s="3">
        <v>709.67</v>
      </c>
      <c r="AH186" s="4">
        <v>0.26290000000000002</v>
      </c>
      <c r="AJ186" s="109"/>
      <c r="AL186" s="110"/>
      <c r="AM186" s="5">
        <v>18821.04</v>
      </c>
      <c r="AN186" s="6">
        <v>896.24</v>
      </c>
    </row>
    <row r="187" spans="1:40" x14ac:dyDescent="0.25">
      <c r="A187" t="s">
        <v>65</v>
      </c>
      <c r="B187">
        <v>3</v>
      </c>
      <c r="C187" t="s">
        <v>65</v>
      </c>
      <c r="D187">
        <v>0</v>
      </c>
      <c r="E187">
        <v>1</v>
      </c>
      <c r="F187">
        <v>13</v>
      </c>
      <c r="G187">
        <v>8</v>
      </c>
      <c r="H187">
        <v>0</v>
      </c>
      <c r="I187">
        <v>9</v>
      </c>
      <c r="J187">
        <v>0</v>
      </c>
      <c r="K187">
        <v>0</v>
      </c>
      <c r="L187" s="94" t="s">
        <v>72</v>
      </c>
      <c r="M187" s="95" t="s">
        <v>6</v>
      </c>
      <c r="N187" s="96" t="s">
        <v>6</v>
      </c>
      <c r="O187" s="97" t="s">
        <v>599</v>
      </c>
      <c r="P187" s="98" t="s">
        <v>102</v>
      </c>
      <c r="Q187" s="99" t="s">
        <v>600</v>
      </c>
      <c r="R187" s="100" t="s">
        <v>601</v>
      </c>
      <c r="S187" s="101" t="s">
        <v>228</v>
      </c>
      <c r="T187" s="1">
        <v>60</v>
      </c>
      <c r="U187" s="129">
        <v>34.67</v>
      </c>
      <c r="V187" s="103" t="s">
        <v>8</v>
      </c>
      <c r="W187" s="1">
        <f t="shared" si="39"/>
        <v>43.78</v>
      </c>
      <c r="X187" s="2">
        <f t="shared" si="40"/>
        <v>2626.8</v>
      </c>
      <c r="Y187" s="104" t="s">
        <v>70</v>
      </c>
      <c r="Z187" t="s">
        <v>70</v>
      </c>
      <c r="AA187" s="105">
        <v>2252.25</v>
      </c>
      <c r="AB187" s="106">
        <v>0</v>
      </c>
      <c r="AC187" s="107" t="s">
        <v>66</v>
      </c>
      <c r="AD187" t="s">
        <v>66</v>
      </c>
      <c r="AE187" s="59" t="s">
        <v>602</v>
      </c>
      <c r="AF187" s="108">
        <v>41</v>
      </c>
      <c r="AG187" s="3">
        <v>39.630000000000003</v>
      </c>
      <c r="AH187" s="4">
        <v>0.26290000000000002</v>
      </c>
      <c r="AJ187" s="109"/>
      <c r="AL187" s="110"/>
      <c r="AM187" s="5">
        <v>2252.25</v>
      </c>
      <c r="AN187" s="6">
        <v>50.05</v>
      </c>
    </row>
    <row r="188" spans="1:40" x14ac:dyDescent="0.25">
      <c r="A188" t="s">
        <v>65</v>
      </c>
      <c r="B188">
        <v>3</v>
      </c>
      <c r="C188" t="s">
        <v>65</v>
      </c>
      <c r="D188">
        <v>0</v>
      </c>
      <c r="E188">
        <v>1</v>
      </c>
      <c r="F188">
        <v>13</v>
      </c>
      <c r="G188">
        <v>8</v>
      </c>
      <c r="H188">
        <v>0</v>
      </c>
      <c r="I188">
        <v>10</v>
      </c>
      <c r="J188">
        <v>0</v>
      </c>
      <c r="K188">
        <v>0</v>
      </c>
      <c r="L188" s="94" t="s">
        <v>72</v>
      </c>
      <c r="M188" s="95" t="s">
        <v>6</v>
      </c>
      <c r="N188" s="96" t="s">
        <v>6</v>
      </c>
      <c r="O188" s="97" t="s">
        <v>603</v>
      </c>
      <c r="P188" s="98" t="s">
        <v>102</v>
      </c>
      <c r="Q188" s="99" t="s">
        <v>604</v>
      </c>
      <c r="R188" s="100" t="s">
        <v>605</v>
      </c>
      <c r="S188" s="101" t="s">
        <v>228</v>
      </c>
      <c r="T188" s="1">
        <v>60</v>
      </c>
      <c r="U188" s="129">
        <v>60.67</v>
      </c>
      <c r="V188" s="103" t="s">
        <v>8</v>
      </c>
      <c r="W188" s="1">
        <f t="shared" si="39"/>
        <v>76.62</v>
      </c>
      <c r="X188" s="2">
        <f t="shared" si="40"/>
        <v>4597.2</v>
      </c>
      <c r="Y188" s="104" t="s">
        <v>70</v>
      </c>
      <c r="Z188" t="s">
        <v>70</v>
      </c>
      <c r="AA188" s="105">
        <v>3184.2</v>
      </c>
      <c r="AB188" s="106">
        <v>0</v>
      </c>
      <c r="AC188" s="107" t="s">
        <v>66</v>
      </c>
      <c r="AD188" t="s">
        <v>66</v>
      </c>
      <c r="AE188" s="59" t="s">
        <v>606</v>
      </c>
      <c r="AF188" s="108">
        <v>42</v>
      </c>
      <c r="AG188" s="3">
        <v>56.03</v>
      </c>
      <c r="AH188" s="4">
        <v>0.26290000000000002</v>
      </c>
      <c r="AJ188" s="109"/>
      <c r="AL188" s="110"/>
      <c r="AM188" s="5">
        <v>3184.2</v>
      </c>
      <c r="AN188" s="6">
        <v>70.760000000000005</v>
      </c>
    </row>
    <row r="189" spans="1:40" x14ac:dyDescent="0.25">
      <c r="A189" t="s">
        <v>65</v>
      </c>
      <c r="B189">
        <v>3</v>
      </c>
      <c r="C189" t="s">
        <v>65</v>
      </c>
      <c r="D189">
        <v>0</v>
      </c>
      <c r="E189">
        <v>1</v>
      </c>
      <c r="F189">
        <v>13</v>
      </c>
      <c r="G189">
        <v>8</v>
      </c>
      <c r="H189">
        <v>0</v>
      </c>
      <c r="I189">
        <v>11</v>
      </c>
      <c r="J189">
        <v>0</v>
      </c>
      <c r="K189">
        <v>0</v>
      </c>
      <c r="L189" s="94" t="s">
        <v>72</v>
      </c>
      <c r="M189" s="95" t="s">
        <v>6</v>
      </c>
      <c r="N189" s="96" t="s">
        <v>6</v>
      </c>
      <c r="O189" s="97" t="s">
        <v>607</v>
      </c>
      <c r="P189" s="98" t="s">
        <v>102</v>
      </c>
      <c r="Q189" s="99" t="s">
        <v>608</v>
      </c>
      <c r="R189" s="100" t="s">
        <v>609</v>
      </c>
      <c r="S189" s="101" t="s">
        <v>228</v>
      </c>
      <c r="T189" s="1">
        <v>10</v>
      </c>
      <c r="U189" s="129">
        <v>31.17</v>
      </c>
      <c r="V189" s="103" t="s">
        <v>8</v>
      </c>
      <c r="W189" s="1">
        <f t="shared" si="39"/>
        <v>39.36</v>
      </c>
      <c r="X189" s="2">
        <f t="shared" si="40"/>
        <v>393.6</v>
      </c>
      <c r="Y189" s="104" t="s">
        <v>70</v>
      </c>
      <c r="Z189" t="s">
        <v>70</v>
      </c>
      <c r="AA189" s="105">
        <v>504.1</v>
      </c>
      <c r="AB189" s="106">
        <v>0</v>
      </c>
      <c r="AC189" s="107" t="s">
        <v>66</v>
      </c>
      <c r="AD189" t="s">
        <v>66</v>
      </c>
      <c r="AE189" s="59" t="s">
        <v>610</v>
      </c>
      <c r="AF189" s="108">
        <v>43</v>
      </c>
      <c r="AG189" s="3">
        <v>39.92</v>
      </c>
      <c r="AH189" s="4">
        <v>0.26290000000000002</v>
      </c>
      <c r="AJ189" s="109"/>
      <c r="AL189" s="110"/>
      <c r="AM189" s="5">
        <v>504.1</v>
      </c>
      <c r="AN189" s="6">
        <v>50.41</v>
      </c>
    </row>
    <row r="190" spans="1:40" x14ac:dyDescent="0.25">
      <c r="A190" t="s">
        <v>65</v>
      </c>
      <c r="B190">
        <v>3</v>
      </c>
      <c r="C190" t="s">
        <v>65</v>
      </c>
      <c r="D190">
        <v>0</v>
      </c>
      <c r="E190">
        <v>1</v>
      </c>
      <c r="F190">
        <v>13</v>
      </c>
      <c r="G190">
        <v>8</v>
      </c>
      <c r="H190">
        <v>0</v>
      </c>
      <c r="I190">
        <v>12</v>
      </c>
      <c r="J190">
        <v>0</v>
      </c>
      <c r="K190">
        <v>0</v>
      </c>
      <c r="L190" s="94" t="s">
        <v>72</v>
      </c>
      <c r="M190" s="95" t="s">
        <v>6</v>
      </c>
      <c r="N190" s="96" t="s">
        <v>6</v>
      </c>
      <c r="O190" s="97" t="s">
        <v>611</v>
      </c>
      <c r="P190" s="98" t="s">
        <v>102</v>
      </c>
      <c r="Q190" s="99" t="s">
        <v>612</v>
      </c>
      <c r="R190" s="100" t="s">
        <v>613</v>
      </c>
      <c r="S190" s="101" t="s">
        <v>228</v>
      </c>
      <c r="T190" s="1">
        <v>10</v>
      </c>
      <c r="U190" s="129">
        <v>32.909999999999997</v>
      </c>
      <c r="V190" s="103" t="s">
        <v>8</v>
      </c>
      <c r="W190" s="1">
        <f t="shared" si="39"/>
        <v>41.56</v>
      </c>
      <c r="X190" s="2">
        <f t="shared" si="40"/>
        <v>415.6</v>
      </c>
      <c r="Y190" s="104" t="s">
        <v>70</v>
      </c>
      <c r="Z190" t="s">
        <v>70</v>
      </c>
      <c r="AA190" s="105">
        <v>383.8</v>
      </c>
      <c r="AB190" s="106">
        <v>0</v>
      </c>
      <c r="AC190" s="107" t="s">
        <v>66</v>
      </c>
      <c r="AD190" t="s">
        <v>66</v>
      </c>
      <c r="AE190" s="59" t="s">
        <v>614</v>
      </c>
      <c r="AF190" s="108">
        <v>44</v>
      </c>
      <c r="AG190" s="3">
        <v>30.39</v>
      </c>
      <c r="AH190" s="4">
        <v>0.26290000000000002</v>
      </c>
      <c r="AJ190" s="109"/>
      <c r="AL190" s="110"/>
      <c r="AM190" s="5">
        <v>383.8</v>
      </c>
      <c r="AN190" s="6">
        <v>38.380000000000003</v>
      </c>
    </row>
    <row r="191" spans="1:40" x14ac:dyDescent="0.25">
      <c r="A191" t="s">
        <v>65</v>
      </c>
      <c r="B191">
        <v>3</v>
      </c>
      <c r="C191" t="s">
        <v>65</v>
      </c>
      <c r="D191">
        <v>0</v>
      </c>
      <c r="E191">
        <v>1</v>
      </c>
      <c r="F191">
        <v>13</v>
      </c>
      <c r="G191">
        <v>8</v>
      </c>
      <c r="H191">
        <v>0</v>
      </c>
      <c r="I191">
        <v>13</v>
      </c>
      <c r="J191">
        <v>0</v>
      </c>
      <c r="K191">
        <v>0</v>
      </c>
      <c r="L191" s="94" t="s">
        <v>72</v>
      </c>
      <c r="M191" s="95" t="s">
        <v>6</v>
      </c>
      <c r="N191" s="96" t="s">
        <v>6</v>
      </c>
      <c r="O191" s="97" t="s">
        <v>615</v>
      </c>
      <c r="P191" s="98" t="s">
        <v>102</v>
      </c>
      <c r="Q191" s="99" t="s">
        <v>616</v>
      </c>
      <c r="R191" s="100" t="s">
        <v>617</v>
      </c>
      <c r="S191" s="101" t="s">
        <v>228</v>
      </c>
      <c r="T191" s="1">
        <v>7</v>
      </c>
      <c r="U191" s="129">
        <v>229.18</v>
      </c>
      <c r="V191" s="103" t="s">
        <v>8</v>
      </c>
      <c r="W191" s="1">
        <f t="shared" si="39"/>
        <v>289.43</v>
      </c>
      <c r="X191" s="2">
        <f t="shared" si="40"/>
        <v>2026.01</v>
      </c>
      <c r="Y191" s="104" t="s">
        <v>70</v>
      </c>
      <c r="Z191" t="s">
        <v>70</v>
      </c>
      <c r="AA191" s="105">
        <v>2215.9899999999998</v>
      </c>
      <c r="AB191" s="106">
        <v>0</v>
      </c>
      <c r="AC191" s="107" t="s">
        <v>66</v>
      </c>
      <c r="AD191" t="s">
        <v>66</v>
      </c>
      <c r="AE191" s="59" t="s">
        <v>618</v>
      </c>
      <c r="AF191" s="108">
        <v>45</v>
      </c>
      <c r="AG191" s="3">
        <v>250.67</v>
      </c>
      <c r="AH191" s="4">
        <v>0.26290000000000002</v>
      </c>
      <c r="AJ191" s="109"/>
      <c r="AL191" s="110"/>
      <c r="AM191" s="5">
        <v>2215.9899999999998</v>
      </c>
      <c r="AN191" s="6">
        <v>316.57</v>
      </c>
    </row>
    <row r="192" spans="1:40" x14ac:dyDescent="0.25">
      <c r="A192" t="s">
        <v>65</v>
      </c>
      <c r="B192">
        <v>3</v>
      </c>
      <c r="C192" t="s">
        <v>65</v>
      </c>
      <c r="D192">
        <v>0</v>
      </c>
      <c r="E192">
        <v>1</v>
      </c>
      <c r="F192">
        <v>13</v>
      </c>
      <c r="G192">
        <v>8</v>
      </c>
      <c r="H192">
        <v>0</v>
      </c>
      <c r="I192">
        <v>16</v>
      </c>
      <c r="J192">
        <v>0</v>
      </c>
      <c r="K192">
        <v>0</v>
      </c>
      <c r="L192" s="94" t="s">
        <v>72</v>
      </c>
      <c r="M192" s="95" t="s">
        <v>6</v>
      </c>
      <c r="N192" s="96" t="s">
        <v>6</v>
      </c>
      <c r="O192" s="97" t="s">
        <v>619</v>
      </c>
      <c r="P192" s="98" t="s">
        <v>102</v>
      </c>
      <c r="Q192" s="99" t="s">
        <v>622</v>
      </c>
      <c r="R192" s="100" t="s">
        <v>623</v>
      </c>
      <c r="S192" s="101" t="s">
        <v>228</v>
      </c>
      <c r="T192" s="1">
        <v>16</v>
      </c>
      <c r="U192" s="129">
        <v>122.67</v>
      </c>
      <c r="V192" s="103" t="s">
        <v>8</v>
      </c>
      <c r="W192" s="1">
        <f t="shared" si="39"/>
        <v>154.91999999999999</v>
      </c>
      <c r="X192" s="2">
        <f t="shared" si="40"/>
        <v>2478.7199999999998</v>
      </c>
      <c r="Y192" s="104" t="s">
        <v>70</v>
      </c>
      <c r="Z192" t="s">
        <v>70</v>
      </c>
      <c r="AA192" s="105">
        <v>2842.4</v>
      </c>
      <c r="AB192" s="106">
        <v>0</v>
      </c>
      <c r="AC192" s="107" t="s">
        <v>66</v>
      </c>
      <c r="AD192" t="s">
        <v>66</v>
      </c>
      <c r="AE192" s="59" t="s">
        <v>624</v>
      </c>
      <c r="AF192" s="108">
        <v>48</v>
      </c>
      <c r="AG192" s="3">
        <v>140.66999999999999</v>
      </c>
      <c r="AH192" s="4">
        <v>0.26290000000000002</v>
      </c>
      <c r="AJ192" s="109"/>
      <c r="AL192" s="110"/>
      <c r="AM192" s="5">
        <v>2842.4</v>
      </c>
      <c r="AN192" s="6">
        <v>177.65</v>
      </c>
    </row>
    <row r="193" spans="1:40" x14ac:dyDescent="0.25">
      <c r="A193" t="s">
        <v>65</v>
      </c>
      <c r="B193">
        <v>3</v>
      </c>
      <c r="C193" t="s">
        <v>65</v>
      </c>
      <c r="D193">
        <v>0</v>
      </c>
      <c r="E193">
        <v>1</v>
      </c>
      <c r="F193">
        <v>13</v>
      </c>
      <c r="G193">
        <v>8</v>
      </c>
      <c r="H193">
        <v>0</v>
      </c>
      <c r="I193">
        <v>17</v>
      </c>
      <c r="J193">
        <v>0</v>
      </c>
      <c r="K193">
        <v>0</v>
      </c>
      <c r="L193" s="94" t="s">
        <v>72</v>
      </c>
      <c r="M193" s="95" t="s">
        <v>6</v>
      </c>
      <c r="N193" s="96" t="s">
        <v>6</v>
      </c>
      <c r="O193" s="97" t="s">
        <v>620</v>
      </c>
      <c r="P193" s="98" t="s">
        <v>102</v>
      </c>
      <c r="Q193" s="99" t="s">
        <v>626</v>
      </c>
      <c r="R193" s="100" t="s">
        <v>627</v>
      </c>
      <c r="S193" s="101" t="s">
        <v>117</v>
      </c>
      <c r="T193" s="1">
        <v>170</v>
      </c>
      <c r="U193" s="129">
        <v>26.55</v>
      </c>
      <c r="V193" s="103" t="s">
        <v>8</v>
      </c>
      <c r="W193" s="1">
        <f t="shared" si="39"/>
        <v>33.53</v>
      </c>
      <c r="X193" s="2">
        <f t="shared" si="40"/>
        <v>5700.1</v>
      </c>
      <c r="Y193" s="104" t="s">
        <v>70</v>
      </c>
      <c r="Z193" t="s">
        <v>70</v>
      </c>
      <c r="AA193" s="105">
        <v>6369.9</v>
      </c>
      <c r="AB193" s="106">
        <v>0</v>
      </c>
      <c r="AC193" s="107" t="s">
        <v>66</v>
      </c>
      <c r="AD193" t="s">
        <v>66</v>
      </c>
      <c r="AE193" s="59" t="s">
        <v>628</v>
      </c>
      <c r="AF193" s="108">
        <v>49</v>
      </c>
      <c r="AG193" s="3">
        <v>29.67</v>
      </c>
      <c r="AH193" s="4">
        <v>0.26290000000000002</v>
      </c>
      <c r="AJ193" s="109"/>
      <c r="AL193" s="110"/>
      <c r="AM193" s="5">
        <v>6369.9</v>
      </c>
      <c r="AN193" s="6">
        <v>37.47</v>
      </c>
    </row>
    <row r="194" spans="1:40" x14ac:dyDescent="0.25">
      <c r="A194" t="s">
        <v>65</v>
      </c>
      <c r="B194">
        <v>3</v>
      </c>
      <c r="C194" t="s">
        <v>65</v>
      </c>
      <c r="D194">
        <v>0</v>
      </c>
      <c r="E194">
        <v>1</v>
      </c>
      <c r="F194">
        <v>13</v>
      </c>
      <c r="G194">
        <v>8</v>
      </c>
      <c r="H194">
        <v>0</v>
      </c>
      <c r="I194">
        <v>18</v>
      </c>
      <c r="J194">
        <v>0</v>
      </c>
      <c r="K194">
        <v>0</v>
      </c>
      <c r="L194" s="94" t="s">
        <v>72</v>
      </c>
      <c r="M194" s="95" t="s">
        <v>6</v>
      </c>
      <c r="N194" s="96" t="s">
        <v>6</v>
      </c>
      <c r="O194" s="97" t="s">
        <v>621</v>
      </c>
      <c r="P194" s="98" t="s">
        <v>102</v>
      </c>
      <c r="Q194" s="99" t="s">
        <v>629</v>
      </c>
      <c r="R194" s="100" t="s">
        <v>630</v>
      </c>
      <c r="S194" s="101" t="s">
        <v>228</v>
      </c>
      <c r="T194" s="1">
        <v>30</v>
      </c>
      <c r="U194" s="129">
        <v>310.02</v>
      </c>
      <c r="V194" s="103" t="s">
        <v>8</v>
      </c>
      <c r="W194" s="1">
        <f t="shared" si="39"/>
        <v>391.52</v>
      </c>
      <c r="X194" s="2">
        <f t="shared" si="40"/>
        <v>11745.6</v>
      </c>
      <c r="Y194" s="104" t="s">
        <v>70</v>
      </c>
      <c r="Z194" t="s">
        <v>70</v>
      </c>
      <c r="AA194" s="105">
        <v>7602.9</v>
      </c>
      <c r="AB194" s="106">
        <v>0</v>
      </c>
      <c r="AC194" s="107" t="s">
        <v>66</v>
      </c>
      <c r="AD194" t="s">
        <v>66</v>
      </c>
      <c r="AE194" s="59" t="s">
        <v>631</v>
      </c>
      <c r="AF194" s="108">
        <v>50</v>
      </c>
      <c r="AG194" s="3">
        <v>200.67</v>
      </c>
      <c r="AH194" s="4">
        <v>0.26290000000000002</v>
      </c>
      <c r="AJ194" s="109"/>
      <c r="AL194" s="110"/>
      <c r="AM194" s="5">
        <v>7602.9</v>
      </c>
      <c r="AN194" s="6">
        <v>253.43</v>
      </c>
    </row>
    <row r="195" spans="1:40" x14ac:dyDescent="0.25">
      <c r="A195" t="s">
        <v>65</v>
      </c>
      <c r="B195">
        <v>3</v>
      </c>
      <c r="C195" t="s">
        <v>65</v>
      </c>
      <c r="D195">
        <v>0</v>
      </c>
      <c r="E195">
        <v>1</v>
      </c>
      <c r="F195">
        <v>13</v>
      </c>
      <c r="G195">
        <v>8</v>
      </c>
      <c r="H195">
        <v>0</v>
      </c>
      <c r="I195">
        <v>19</v>
      </c>
      <c r="J195">
        <v>0</v>
      </c>
      <c r="K195">
        <v>0</v>
      </c>
      <c r="L195" s="94" t="s">
        <v>72</v>
      </c>
      <c r="M195" s="95" t="s">
        <v>6</v>
      </c>
      <c r="N195" s="96" t="s">
        <v>6</v>
      </c>
      <c r="O195" s="97" t="s">
        <v>625</v>
      </c>
      <c r="P195" s="98" t="s">
        <v>102</v>
      </c>
      <c r="Q195" s="99" t="s">
        <v>632</v>
      </c>
      <c r="R195" s="100" t="s">
        <v>633</v>
      </c>
      <c r="S195" s="101" t="s">
        <v>228</v>
      </c>
      <c r="T195" s="1">
        <v>40</v>
      </c>
      <c r="U195" s="129">
        <v>120</v>
      </c>
      <c r="V195" s="103" t="s">
        <v>8</v>
      </c>
      <c r="W195" s="1">
        <f t="shared" ref="W195" si="41">ROUND(U195*(1+$S$8),2)</f>
        <v>151.55000000000001</v>
      </c>
      <c r="X195" s="2">
        <f t="shared" ref="X195" si="42">ROUND(W195*T195,2)</f>
        <v>6062</v>
      </c>
      <c r="Y195" s="104" t="s">
        <v>70</v>
      </c>
      <c r="Z195" t="s">
        <v>70</v>
      </c>
      <c r="AA195" s="105">
        <v>5085.6000000000004</v>
      </c>
      <c r="AB195" s="106">
        <v>0</v>
      </c>
      <c r="AC195" s="107" t="s">
        <v>66</v>
      </c>
      <c r="AD195" t="s">
        <v>66</v>
      </c>
      <c r="AE195" s="59" t="s">
        <v>634</v>
      </c>
      <c r="AF195" s="108">
        <v>51</v>
      </c>
      <c r="AG195" s="3">
        <v>100.67</v>
      </c>
      <c r="AH195" s="4">
        <v>0.26290000000000002</v>
      </c>
      <c r="AJ195" s="109"/>
      <c r="AL195" s="110"/>
      <c r="AM195" s="5">
        <v>5085.6000000000004</v>
      </c>
      <c r="AN195" s="6">
        <v>127.14</v>
      </c>
    </row>
    <row r="196" spans="1:40" ht="30" x14ac:dyDescent="0.25">
      <c r="A196" t="s">
        <v>65</v>
      </c>
      <c r="B196">
        <v>3</v>
      </c>
      <c r="C196" t="s">
        <v>65</v>
      </c>
      <c r="D196">
        <v>0</v>
      </c>
      <c r="E196">
        <v>1</v>
      </c>
      <c r="F196">
        <v>13</v>
      </c>
      <c r="G196">
        <v>8</v>
      </c>
      <c r="H196">
        <v>0</v>
      </c>
      <c r="I196">
        <v>19</v>
      </c>
      <c r="J196">
        <v>0</v>
      </c>
      <c r="K196">
        <v>0</v>
      </c>
      <c r="L196" s="94" t="s">
        <v>72</v>
      </c>
      <c r="M196" s="95" t="s">
        <v>6</v>
      </c>
      <c r="N196" s="96" t="s">
        <v>6</v>
      </c>
      <c r="O196" s="97" t="s">
        <v>611</v>
      </c>
      <c r="P196" s="98" t="s">
        <v>102</v>
      </c>
      <c r="Q196" s="99" t="s">
        <v>827</v>
      </c>
      <c r="R196" s="100" t="s">
        <v>828</v>
      </c>
      <c r="S196" s="101" t="s">
        <v>117</v>
      </c>
      <c r="T196" s="1">
        <v>65</v>
      </c>
      <c r="U196" s="129">
        <v>79.81</v>
      </c>
      <c r="V196" s="103" t="s">
        <v>8</v>
      </c>
      <c r="W196" s="1">
        <f t="shared" si="39"/>
        <v>100.79</v>
      </c>
      <c r="X196" s="2">
        <f t="shared" si="40"/>
        <v>6551.35</v>
      </c>
      <c r="Y196" s="104" t="s">
        <v>70</v>
      </c>
      <c r="Z196" t="s">
        <v>70</v>
      </c>
      <c r="AA196" s="105">
        <v>5085.6000000000004</v>
      </c>
      <c r="AB196" s="106">
        <v>0</v>
      </c>
      <c r="AC196" s="107" t="s">
        <v>66</v>
      </c>
      <c r="AD196" t="s">
        <v>66</v>
      </c>
      <c r="AE196" s="59" t="s">
        <v>634</v>
      </c>
      <c r="AF196" s="108">
        <v>51</v>
      </c>
      <c r="AG196" s="3">
        <v>100.67</v>
      </c>
      <c r="AH196" s="4">
        <v>0.26290000000000002</v>
      </c>
      <c r="AJ196" s="109"/>
      <c r="AL196" s="110"/>
      <c r="AM196" s="5">
        <v>5085.6000000000004</v>
      </c>
      <c r="AN196" s="6">
        <v>127.14</v>
      </c>
    </row>
    <row r="197" spans="1:40" x14ac:dyDescent="0.25">
      <c r="A197">
        <v>2</v>
      </c>
      <c r="B197">
        <v>2</v>
      </c>
      <c r="C197">
        <v>2</v>
      </c>
      <c r="D197">
        <v>24</v>
      </c>
      <c r="E197">
        <v>1</v>
      </c>
      <c r="F197">
        <v>14</v>
      </c>
      <c r="G197">
        <v>0</v>
      </c>
      <c r="H197">
        <v>0</v>
      </c>
      <c r="I197">
        <v>0</v>
      </c>
      <c r="J197">
        <v>39</v>
      </c>
      <c r="K197">
        <v>24</v>
      </c>
      <c r="L197" s="94" t="s">
        <v>72</v>
      </c>
      <c r="M197" s="95" t="s">
        <v>3</v>
      </c>
      <c r="N197" s="96" t="s">
        <v>3</v>
      </c>
      <c r="O197" s="97" t="s">
        <v>635</v>
      </c>
      <c r="P197" s="98" t="s">
        <v>68</v>
      </c>
      <c r="Q197" s="99"/>
      <c r="R197" s="100" t="s">
        <v>636</v>
      </c>
      <c r="S197" s="101" t="s">
        <v>67</v>
      </c>
      <c r="T197" s="1">
        <v>0</v>
      </c>
      <c r="U197" s="129">
        <v>0</v>
      </c>
      <c r="V197" s="103" t="s">
        <v>8</v>
      </c>
      <c r="W197" s="1">
        <v>0</v>
      </c>
      <c r="X197" s="2">
        <f>X198+X206</f>
        <v>7247.71</v>
      </c>
      <c r="Y197" s="104" t="s">
        <v>70</v>
      </c>
      <c r="Z197" t="s">
        <v>66</v>
      </c>
      <c r="AA197" s="105">
        <v>7049.69</v>
      </c>
      <c r="AB197" s="106">
        <v>0</v>
      </c>
      <c r="AC197" s="107" t="s">
        <v>66</v>
      </c>
      <c r="AD197">
        <v>15</v>
      </c>
      <c r="AE197" s="59" t="b">
        <v>0</v>
      </c>
      <c r="AF197" s="108" t="s">
        <v>69</v>
      </c>
      <c r="AG197" s="3">
        <v>0</v>
      </c>
      <c r="AH197" s="4">
        <v>0.26290000000000002</v>
      </c>
      <c r="AJ197" s="109"/>
      <c r="AL197" s="110"/>
      <c r="AM197" s="5">
        <v>7049.69</v>
      </c>
      <c r="AN197" s="6">
        <v>0</v>
      </c>
    </row>
    <row r="198" spans="1:40" x14ac:dyDescent="0.25">
      <c r="A198">
        <v>3</v>
      </c>
      <c r="B198">
        <v>3</v>
      </c>
      <c r="C198">
        <v>3</v>
      </c>
      <c r="D198">
        <v>8</v>
      </c>
      <c r="E198">
        <v>1</v>
      </c>
      <c r="F198">
        <v>14</v>
      </c>
      <c r="G198">
        <v>1</v>
      </c>
      <c r="H198">
        <v>0</v>
      </c>
      <c r="I198">
        <v>0</v>
      </c>
      <c r="J198">
        <v>23</v>
      </c>
      <c r="K198">
        <v>8</v>
      </c>
      <c r="L198" s="94" t="s">
        <v>72</v>
      </c>
      <c r="M198" s="95" t="s">
        <v>4</v>
      </c>
      <c r="N198" s="96" t="s">
        <v>4</v>
      </c>
      <c r="O198" s="97" t="s">
        <v>637</v>
      </c>
      <c r="P198" s="98" t="s">
        <v>68</v>
      </c>
      <c r="Q198" s="99"/>
      <c r="R198" s="100" t="s">
        <v>638</v>
      </c>
      <c r="S198" s="101" t="s">
        <v>67</v>
      </c>
      <c r="T198" s="1">
        <v>0</v>
      </c>
      <c r="U198" s="129">
        <v>0</v>
      </c>
      <c r="V198" s="103" t="s">
        <v>8</v>
      </c>
      <c r="W198" s="1">
        <v>0</v>
      </c>
      <c r="X198" s="2">
        <f>SUM(X199:X205)</f>
        <v>3499.8199999999997</v>
      </c>
      <c r="Y198" s="104" t="s">
        <v>70</v>
      </c>
      <c r="Z198" t="s">
        <v>66</v>
      </c>
      <c r="AA198" s="105">
        <v>3410.12</v>
      </c>
      <c r="AB198" s="106">
        <v>0</v>
      </c>
      <c r="AC198" s="107" t="s">
        <v>66</v>
      </c>
      <c r="AD198" t="s">
        <v>66</v>
      </c>
      <c r="AE198" s="59" t="b">
        <v>0</v>
      </c>
      <c r="AF198" s="108" t="s">
        <v>69</v>
      </c>
      <c r="AG198" s="3">
        <v>0</v>
      </c>
      <c r="AH198" s="4">
        <v>0.26290000000000002</v>
      </c>
      <c r="AJ198" s="109"/>
      <c r="AL198" s="110"/>
      <c r="AM198" s="5">
        <v>3410.12</v>
      </c>
      <c r="AN198" s="6">
        <v>0</v>
      </c>
    </row>
    <row r="199" spans="1:40" ht="45" x14ac:dyDescent="0.25">
      <c r="A199" t="s">
        <v>65</v>
      </c>
      <c r="B199">
        <v>3</v>
      </c>
      <c r="C199" t="s">
        <v>65</v>
      </c>
      <c r="D199">
        <v>0</v>
      </c>
      <c r="E199">
        <v>1</v>
      </c>
      <c r="F199">
        <v>14</v>
      </c>
      <c r="G199">
        <v>1</v>
      </c>
      <c r="H199">
        <v>0</v>
      </c>
      <c r="I199">
        <v>1</v>
      </c>
      <c r="J199">
        <v>0</v>
      </c>
      <c r="K199">
        <v>0</v>
      </c>
      <c r="L199" s="94" t="s">
        <v>72</v>
      </c>
      <c r="M199" s="95" t="s">
        <v>6</v>
      </c>
      <c r="N199" s="96" t="s">
        <v>6</v>
      </c>
      <c r="O199" s="97" t="s">
        <v>639</v>
      </c>
      <c r="P199" s="98" t="s">
        <v>68</v>
      </c>
      <c r="Q199" s="99">
        <v>89987</v>
      </c>
      <c r="R199" s="100" t="s">
        <v>640</v>
      </c>
      <c r="S199" s="101" t="s">
        <v>228</v>
      </c>
      <c r="T199" s="1">
        <v>9</v>
      </c>
      <c r="U199" s="129">
        <v>99.1</v>
      </c>
      <c r="V199" s="103" t="s">
        <v>8</v>
      </c>
      <c r="W199" s="1">
        <f t="shared" ref="W199:W205" si="43">ROUND(U199*(1+$S$8),2)</f>
        <v>125.15</v>
      </c>
      <c r="X199" s="2">
        <f t="shared" ref="X199:X205" si="44">ROUND(W199*T199,2)</f>
        <v>1126.3499999999999</v>
      </c>
      <c r="Y199" s="104" t="s">
        <v>70</v>
      </c>
      <c r="Z199" t="s">
        <v>70</v>
      </c>
      <c r="AA199" s="105">
        <v>1109.7</v>
      </c>
      <c r="AB199" s="106">
        <v>0</v>
      </c>
      <c r="AC199" s="107" t="s">
        <v>66</v>
      </c>
      <c r="AD199" t="s">
        <v>66</v>
      </c>
      <c r="AE199" s="59" t="s">
        <v>641</v>
      </c>
      <c r="AF199" s="108">
        <v>5299</v>
      </c>
      <c r="AG199" s="3">
        <v>99.1</v>
      </c>
      <c r="AH199" s="4">
        <v>0.26290000000000002</v>
      </c>
      <c r="AJ199" s="109"/>
      <c r="AL199" s="110"/>
      <c r="AM199" s="5">
        <v>1109.7</v>
      </c>
      <c r="AN199" s="6">
        <v>123.3</v>
      </c>
    </row>
    <row r="200" spans="1:40" ht="45" x14ac:dyDescent="0.25">
      <c r="A200" t="s">
        <v>65</v>
      </c>
      <c r="B200">
        <v>3</v>
      </c>
      <c r="C200" t="s">
        <v>65</v>
      </c>
      <c r="D200">
        <v>0</v>
      </c>
      <c r="E200">
        <v>1</v>
      </c>
      <c r="F200">
        <v>14</v>
      </c>
      <c r="G200">
        <v>1</v>
      </c>
      <c r="H200">
        <v>0</v>
      </c>
      <c r="I200">
        <v>2</v>
      </c>
      <c r="J200">
        <v>0</v>
      </c>
      <c r="K200">
        <v>0</v>
      </c>
      <c r="L200" s="94" t="s">
        <v>72</v>
      </c>
      <c r="M200" s="95" t="s">
        <v>6</v>
      </c>
      <c r="N200" s="96" t="s">
        <v>6</v>
      </c>
      <c r="O200" s="97" t="s">
        <v>642</v>
      </c>
      <c r="P200" s="98" t="s">
        <v>68</v>
      </c>
      <c r="Q200" s="99">
        <v>89429</v>
      </c>
      <c r="R200" s="100" t="s">
        <v>643</v>
      </c>
      <c r="S200" s="101" t="s">
        <v>228</v>
      </c>
      <c r="T200" s="1">
        <v>18</v>
      </c>
      <c r="U200" s="129">
        <v>6.52</v>
      </c>
      <c r="V200" s="103" t="s">
        <v>8</v>
      </c>
      <c r="W200" s="1">
        <f t="shared" si="43"/>
        <v>8.23</v>
      </c>
      <c r="X200" s="2">
        <f t="shared" si="44"/>
        <v>148.13999999999999</v>
      </c>
      <c r="Y200" s="104" t="s">
        <v>70</v>
      </c>
      <c r="Z200" t="s">
        <v>70</v>
      </c>
      <c r="AA200" s="105">
        <v>144.36000000000001</v>
      </c>
      <c r="AB200" s="106">
        <v>0</v>
      </c>
      <c r="AC200" s="107" t="s">
        <v>66</v>
      </c>
      <c r="AD200" t="s">
        <v>66</v>
      </c>
      <c r="AE200" s="59" t="s">
        <v>644</v>
      </c>
      <c r="AF200" s="108">
        <v>3846</v>
      </c>
      <c r="AG200" s="3">
        <v>6.52</v>
      </c>
      <c r="AH200" s="4">
        <v>0.26290000000000002</v>
      </c>
      <c r="AJ200" s="109"/>
      <c r="AL200" s="110"/>
      <c r="AM200" s="5">
        <v>144.36000000000001</v>
      </c>
      <c r="AN200" s="6">
        <v>8.02</v>
      </c>
    </row>
    <row r="201" spans="1:40" ht="30" x14ac:dyDescent="0.25">
      <c r="A201" t="s">
        <v>65</v>
      </c>
      <c r="B201">
        <v>3</v>
      </c>
      <c r="C201" t="s">
        <v>65</v>
      </c>
      <c r="D201">
        <v>0</v>
      </c>
      <c r="E201">
        <v>1</v>
      </c>
      <c r="F201">
        <v>14</v>
      </c>
      <c r="G201">
        <v>1</v>
      </c>
      <c r="H201">
        <v>0</v>
      </c>
      <c r="I201">
        <v>3</v>
      </c>
      <c r="J201">
        <v>0</v>
      </c>
      <c r="K201">
        <v>0</v>
      </c>
      <c r="L201" s="94" t="s">
        <v>72</v>
      </c>
      <c r="M201" s="95" t="s">
        <v>6</v>
      </c>
      <c r="N201" s="96" t="s">
        <v>6</v>
      </c>
      <c r="O201" s="97" t="s">
        <v>645</v>
      </c>
      <c r="P201" s="98" t="s">
        <v>68</v>
      </c>
      <c r="Q201" s="99">
        <v>89362</v>
      </c>
      <c r="R201" s="100" t="s">
        <v>646</v>
      </c>
      <c r="S201" s="101" t="s">
        <v>228</v>
      </c>
      <c r="T201" s="1">
        <v>22</v>
      </c>
      <c r="U201" s="129">
        <v>10.27</v>
      </c>
      <c r="V201" s="103" t="s">
        <v>8</v>
      </c>
      <c r="W201" s="1">
        <f t="shared" si="43"/>
        <v>12.97</v>
      </c>
      <c r="X201" s="2">
        <f t="shared" si="44"/>
        <v>285.33999999999997</v>
      </c>
      <c r="Y201" s="104" t="s">
        <v>70</v>
      </c>
      <c r="Z201" t="s">
        <v>70</v>
      </c>
      <c r="AA201" s="105">
        <v>273.45999999999998</v>
      </c>
      <c r="AB201" s="106">
        <v>0</v>
      </c>
      <c r="AC201" s="107" t="s">
        <v>66</v>
      </c>
      <c r="AD201" t="s">
        <v>66</v>
      </c>
      <c r="AE201" s="59" t="s">
        <v>647</v>
      </c>
      <c r="AF201" s="108">
        <v>3785</v>
      </c>
      <c r="AG201" s="3">
        <v>10.27</v>
      </c>
      <c r="AH201" s="4">
        <v>0.26290000000000002</v>
      </c>
      <c r="AJ201" s="109"/>
      <c r="AL201" s="110"/>
      <c r="AM201" s="5">
        <v>273.45999999999998</v>
      </c>
      <c r="AN201" s="6">
        <v>12.43</v>
      </c>
    </row>
    <row r="202" spans="1:40" ht="30" x14ac:dyDescent="0.25">
      <c r="A202" t="s">
        <v>65</v>
      </c>
      <c r="B202">
        <v>3</v>
      </c>
      <c r="C202" t="s">
        <v>65</v>
      </c>
      <c r="D202">
        <v>0</v>
      </c>
      <c r="E202">
        <v>1</v>
      </c>
      <c r="F202">
        <v>14</v>
      </c>
      <c r="G202">
        <v>1</v>
      </c>
      <c r="H202">
        <v>0</v>
      </c>
      <c r="I202">
        <v>4</v>
      </c>
      <c r="J202">
        <v>0</v>
      </c>
      <c r="K202">
        <v>0</v>
      </c>
      <c r="L202" s="94" t="s">
        <v>72</v>
      </c>
      <c r="M202" s="95" t="s">
        <v>6</v>
      </c>
      <c r="N202" s="96" t="s">
        <v>6</v>
      </c>
      <c r="O202" s="97" t="s">
        <v>648</v>
      </c>
      <c r="P202" s="98" t="s">
        <v>68</v>
      </c>
      <c r="Q202" s="99">
        <v>89378</v>
      </c>
      <c r="R202" s="100" t="s">
        <v>649</v>
      </c>
      <c r="S202" s="101" t="s">
        <v>228</v>
      </c>
      <c r="T202" s="1">
        <v>5</v>
      </c>
      <c r="U202" s="129">
        <v>7.56</v>
      </c>
      <c r="V202" s="103" t="s">
        <v>8</v>
      </c>
      <c r="W202" s="1">
        <f t="shared" si="43"/>
        <v>9.5500000000000007</v>
      </c>
      <c r="X202" s="2">
        <f t="shared" si="44"/>
        <v>47.75</v>
      </c>
      <c r="Y202" s="104" t="s">
        <v>70</v>
      </c>
      <c r="Z202" t="s">
        <v>70</v>
      </c>
      <c r="AA202" s="105">
        <v>46.2</v>
      </c>
      <c r="AB202" s="106">
        <v>0</v>
      </c>
      <c r="AC202" s="107" t="s">
        <v>66</v>
      </c>
      <c r="AD202" t="s">
        <v>66</v>
      </c>
      <c r="AE202" s="59" t="s">
        <v>650</v>
      </c>
      <c r="AF202" s="108">
        <v>3801</v>
      </c>
      <c r="AG202" s="3">
        <v>7.56</v>
      </c>
      <c r="AH202" s="4">
        <v>0.26290000000000002</v>
      </c>
      <c r="AJ202" s="109"/>
      <c r="AL202" s="110"/>
      <c r="AM202" s="5">
        <v>46.2</v>
      </c>
      <c r="AN202" s="6">
        <v>9.24</v>
      </c>
    </row>
    <row r="203" spans="1:40" ht="30" x14ac:dyDescent="0.25">
      <c r="A203" t="s">
        <v>65</v>
      </c>
      <c r="B203">
        <v>3</v>
      </c>
      <c r="C203" t="s">
        <v>65</v>
      </c>
      <c r="D203">
        <v>0</v>
      </c>
      <c r="E203">
        <v>1</v>
      </c>
      <c r="F203">
        <v>14</v>
      </c>
      <c r="G203">
        <v>1</v>
      </c>
      <c r="H203">
        <v>0</v>
      </c>
      <c r="I203">
        <v>5</v>
      </c>
      <c r="J203">
        <v>0</v>
      </c>
      <c r="K203">
        <v>0</v>
      </c>
      <c r="L203" s="94" t="s">
        <v>72</v>
      </c>
      <c r="M203" s="95" t="s">
        <v>6</v>
      </c>
      <c r="N203" s="96" t="s">
        <v>6</v>
      </c>
      <c r="O203" s="97" t="s">
        <v>651</v>
      </c>
      <c r="P203" s="98" t="s">
        <v>68</v>
      </c>
      <c r="Q203" s="99">
        <v>89356</v>
      </c>
      <c r="R203" s="100" t="s">
        <v>652</v>
      </c>
      <c r="S203" s="101" t="s">
        <v>117</v>
      </c>
      <c r="T203" s="1">
        <v>48</v>
      </c>
      <c r="U203" s="129">
        <v>25.48</v>
      </c>
      <c r="V203" s="103" t="s">
        <v>8</v>
      </c>
      <c r="W203" s="1">
        <f t="shared" si="43"/>
        <v>32.18</v>
      </c>
      <c r="X203" s="2">
        <f t="shared" si="44"/>
        <v>1544.64</v>
      </c>
      <c r="Y203" s="104" t="s">
        <v>70</v>
      </c>
      <c r="Z203" t="s">
        <v>70</v>
      </c>
      <c r="AA203" s="105">
        <v>1492.32</v>
      </c>
      <c r="AB203" s="106">
        <v>0</v>
      </c>
      <c r="AC203" s="107" t="s">
        <v>66</v>
      </c>
      <c r="AD203" t="s">
        <v>66</v>
      </c>
      <c r="AE203" s="59" t="s">
        <v>653</v>
      </c>
      <c r="AF203" s="108">
        <v>3519</v>
      </c>
      <c r="AG203" s="3">
        <v>25.48</v>
      </c>
      <c r="AH203" s="4">
        <v>0.26290000000000002</v>
      </c>
      <c r="AJ203" s="109"/>
      <c r="AL203" s="110"/>
      <c r="AM203" s="5">
        <v>1492.32</v>
      </c>
      <c r="AN203" s="6">
        <v>31.09</v>
      </c>
    </row>
    <row r="204" spans="1:40" ht="30" x14ac:dyDescent="0.25">
      <c r="A204" t="s">
        <v>65</v>
      </c>
      <c r="B204">
        <v>3</v>
      </c>
      <c r="C204" t="s">
        <v>65</v>
      </c>
      <c r="D204">
        <v>0</v>
      </c>
      <c r="E204">
        <v>1</v>
      </c>
      <c r="F204">
        <v>14</v>
      </c>
      <c r="G204">
        <v>1</v>
      </c>
      <c r="H204">
        <v>0</v>
      </c>
      <c r="I204">
        <v>6</v>
      </c>
      <c r="J204">
        <v>0</v>
      </c>
      <c r="K204">
        <v>0</v>
      </c>
      <c r="L204" s="94" t="s">
        <v>72</v>
      </c>
      <c r="M204" s="95" t="s">
        <v>6</v>
      </c>
      <c r="N204" s="96" t="s">
        <v>6</v>
      </c>
      <c r="O204" s="97" t="s">
        <v>654</v>
      </c>
      <c r="P204" s="98" t="s">
        <v>68</v>
      </c>
      <c r="Q204" s="99">
        <v>89395</v>
      </c>
      <c r="R204" s="100" t="s">
        <v>655</v>
      </c>
      <c r="S204" s="101" t="s">
        <v>228</v>
      </c>
      <c r="T204" s="1">
        <v>8</v>
      </c>
      <c r="U204" s="129">
        <v>14.14</v>
      </c>
      <c r="V204" s="103" t="s">
        <v>8</v>
      </c>
      <c r="W204" s="1">
        <f t="shared" si="43"/>
        <v>17.86</v>
      </c>
      <c r="X204" s="2">
        <f t="shared" si="44"/>
        <v>142.88</v>
      </c>
      <c r="Y204" s="104" t="s">
        <v>70</v>
      </c>
      <c r="Z204" t="s">
        <v>70</v>
      </c>
      <c r="AA204" s="105">
        <v>137.19999999999999</v>
      </c>
      <c r="AB204" s="106">
        <v>0</v>
      </c>
      <c r="AC204" s="107" t="s">
        <v>66</v>
      </c>
      <c r="AD204" t="s">
        <v>66</v>
      </c>
      <c r="AE204" s="59" t="s">
        <v>656</v>
      </c>
      <c r="AF204" s="108">
        <v>3817</v>
      </c>
      <c r="AG204" s="3">
        <v>14.14</v>
      </c>
      <c r="AH204" s="4">
        <v>0.26290000000000002</v>
      </c>
      <c r="AJ204" s="109"/>
      <c r="AL204" s="110"/>
      <c r="AM204" s="5">
        <v>137.19999999999999</v>
      </c>
      <c r="AN204" s="6">
        <v>17.149999999999999</v>
      </c>
    </row>
    <row r="205" spans="1:40" ht="45" x14ac:dyDescent="0.25">
      <c r="A205" t="s">
        <v>65</v>
      </c>
      <c r="B205">
        <v>3</v>
      </c>
      <c r="C205" t="s">
        <v>65</v>
      </c>
      <c r="D205">
        <v>0</v>
      </c>
      <c r="E205">
        <v>1</v>
      </c>
      <c r="F205">
        <v>14</v>
      </c>
      <c r="G205">
        <v>1</v>
      </c>
      <c r="H205">
        <v>0</v>
      </c>
      <c r="I205">
        <v>7</v>
      </c>
      <c r="J205">
        <v>0</v>
      </c>
      <c r="K205">
        <v>0</v>
      </c>
      <c r="L205" s="94" t="s">
        <v>72</v>
      </c>
      <c r="M205" s="95" t="s">
        <v>6</v>
      </c>
      <c r="N205" s="96" t="s">
        <v>6</v>
      </c>
      <c r="O205" s="97" t="s">
        <v>657</v>
      </c>
      <c r="P205" s="98" t="s">
        <v>68</v>
      </c>
      <c r="Q205" s="99">
        <v>90373</v>
      </c>
      <c r="R205" s="100" t="s">
        <v>658</v>
      </c>
      <c r="S205" s="101" t="s">
        <v>228</v>
      </c>
      <c r="T205" s="1">
        <v>12</v>
      </c>
      <c r="U205" s="129">
        <v>13.51</v>
      </c>
      <c r="V205" s="103" t="s">
        <v>8</v>
      </c>
      <c r="W205" s="1">
        <f t="shared" si="43"/>
        <v>17.059999999999999</v>
      </c>
      <c r="X205" s="2">
        <f t="shared" si="44"/>
        <v>204.72</v>
      </c>
      <c r="Y205" s="104" t="s">
        <v>70</v>
      </c>
      <c r="Z205" t="s">
        <v>70</v>
      </c>
      <c r="AA205" s="105">
        <v>206.88</v>
      </c>
      <c r="AB205" s="106">
        <v>0</v>
      </c>
      <c r="AC205" s="107" t="s">
        <v>66</v>
      </c>
      <c r="AD205" t="s">
        <v>66</v>
      </c>
      <c r="AE205" s="59" t="s">
        <v>659</v>
      </c>
      <c r="AF205" s="108">
        <v>4181</v>
      </c>
      <c r="AG205" s="3">
        <v>13.51</v>
      </c>
      <c r="AH205" s="4">
        <v>0.26290000000000002</v>
      </c>
      <c r="AJ205" s="109"/>
      <c r="AL205" s="110"/>
      <c r="AM205" s="5">
        <v>206.88</v>
      </c>
      <c r="AN205" s="6">
        <v>17.239999999999998</v>
      </c>
    </row>
    <row r="206" spans="1:40" x14ac:dyDescent="0.25">
      <c r="A206">
        <v>3</v>
      </c>
      <c r="B206">
        <v>3</v>
      </c>
      <c r="C206">
        <v>3</v>
      </c>
      <c r="D206">
        <v>15</v>
      </c>
      <c r="E206">
        <v>1</v>
      </c>
      <c r="F206">
        <v>14</v>
      </c>
      <c r="G206">
        <v>2</v>
      </c>
      <c r="H206">
        <v>0</v>
      </c>
      <c r="I206">
        <v>0</v>
      </c>
      <c r="J206">
        <v>15</v>
      </c>
      <c r="K206" t="e">
        <v>#N/A</v>
      </c>
      <c r="L206" s="94" t="s">
        <v>72</v>
      </c>
      <c r="M206" s="95" t="s">
        <v>4</v>
      </c>
      <c r="N206" s="96" t="s">
        <v>4</v>
      </c>
      <c r="O206" s="97" t="s">
        <v>660</v>
      </c>
      <c r="P206" s="98" t="s">
        <v>68</v>
      </c>
      <c r="Q206" s="99"/>
      <c r="R206" s="100" t="s">
        <v>661</v>
      </c>
      <c r="S206" s="101" t="s">
        <v>67</v>
      </c>
      <c r="T206" s="1">
        <v>0</v>
      </c>
      <c r="U206" s="129">
        <v>0</v>
      </c>
      <c r="V206" s="103" t="s">
        <v>8</v>
      </c>
      <c r="W206" s="1">
        <v>0</v>
      </c>
      <c r="X206" s="2">
        <f>SUM(X207:X220)</f>
        <v>3747.8900000000003</v>
      </c>
      <c r="Y206" s="104" t="s">
        <v>70</v>
      </c>
      <c r="Z206" t="s">
        <v>66</v>
      </c>
      <c r="AA206" s="105">
        <v>3639.5699999999997</v>
      </c>
      <c r="AB206" s="106">
        <v>0</v>
      </c>
      <c r="AC206" s="107" t="s">
        <v>66</v>
      </c>
      <c r="AD206" t="s">
        <v>66</v>
      </c>
      <c r="AE206" s="59" t="b">
        <v>0</v>
      </c>
      <c r="AF206" s="108" t="s">
        <v>69</v>
      </c>
      <c r="AG206" s="3">
        <v>0</v>
      </c>
      <c r="AH206" s="4">
        <v>0.26290000000000002</v>
      </c>
      <c r="AJ206" s="109"/>
      <c r="AL206" s="110"/>
      <c r="AM206" s="5">
        <v>3639.57</v>
      </c>
      <c r="AN206" s="6">
        <v>0</v>
      </c>
    </row>
    <row r="207" spans="1:40" ht="60" x14ac:dyDescent="0.25">
      <c r="A207" t="s">
        <v>65</v>
      </c>
      <c r="B207">
        <v>3</v>
      </c>
      <c r="C207" t="s">
        <v>65</v>
      </c>
      <c r="D207">
        <v>0</v>
      </c>
      <c r="E207">
        <v>1</v>
      </c>
      <c r="F207">
        <v>14</v>
      </c>
      <c r="G207">
        <v>2</v>
      </c>
      <c r="H207">
        <v>0</v>
      </c>
      <c r="I207">
        <v>1</v>
      </c>
      <c r="J207">
        <v>0</v>
      </c>
      <c r="K207">
        <v>0</v>
      </c>
      <c r="L207" s="94" t="s">
        <v>72</v>
      </c>
      <c r="M207" s="95" t="s">
        <v>6</v>
      </c>
      <c r="N207" s="96" t="s">
        <v>6</v>
      </c>
      <c r="O207" s="97" t="s">
        <v>662</v>
      </c>
      <c r="P207" s="98" t="s">
        <v>68</v>
      </c>
      <c r="Q207" s="99" t="s">
        <v>663</v>
      </c>
      <c r="R207" s="100" t="s">
        <v>664</v>
      </c>
      <c r="S207" s="101" t="s">
        <v>228</v>
      </c>
      <c r="T207" s="1">
        <v>1</v>
      </c>
      <c r="U207" s="129">
        <v>1133.6099999999999</v>
      </c>
      <c r="V207" s="103" t="s">
        <v>8</v>
      </c>
      <c r="W207" s="1">
        <f t="shared" ref="W207:W220" si="45">ROUND(U207*(1+$S$8),2)</f>
        <v>1431.64</v>
      </c>
      <c r="X207" s="2">
        <f t="shared" ref="X207:X220" si="46">ROUND(W207*T207,2)</f>
        <v>1431.64</v>
      </c>
      <c r="Y207" s="104" t="s">
        <v>70</v>
      </c>
      <c r="Z207" t="s">
        <v>70</v>
      </c>
      <c r="AA207" s="105">
        <v>1423.33</v>
      </c>
      <c r="AB207" s="106">
        <v>0</v>
      </c>
      <c r="AC207" s="107" t="s">
        <v>66</v>
      </c>
      <c r="AD207" t="s">
        <v>66</v>
      </c>
      <c r="AE207" s="59" t="s">
        <v>665</v>
      </c>
      <c r="AF207" s="108">
        <v>5577</v>
      </c>
      <c r="AG207" s="3">
        <v>1133.6099999999999</v>
      </c>
      <c r="AH207" s="4">
        <v>0.26290000000000002</v>
      </c>
      <c r="AJ207" s="109"/>
      <c r="AL207" s="110"/>
      <c r="AM207" s="5">
        <v>1423.33</v>
      </c>
      <c r="AN207" s="6">
        <v>1423.33</v>
      </c>
    </row>
    <row r="208" spans="1:40" ht="45" x14ac:dyDescent="0.25">
      <c r="A208" t="s">
        <v>65</v>
      </c>
      <c r="B208">
        <v>3</v>
      </c>
      <c r="C208" t="s">
        <v>65</v>
      </c>
      <c r="D208">
        <v>0</v>
      </c>
      <c r="E208">
        <v>1</v>
      </c>
      <c r="F208">
        <v>14</v>
      </c>
      <c r="G208">
        <v>2</v>
      </c>
      <c r="H208">
        <v>0</v>
      </c>
      <c r="I208">
        <v>2</v>
      </c>
      <c r="J208">
        <v>0</v>
      </c>
      <c r="K208">
        <v>0</v>
      </c>
      <c r="L208" s="94" t="s">
        <v>72</v>
      </c>
      <c r="M208" s="95" t="s">
        <v>6</v>
      </c>
      <c r="N208" s="96" t="s">
        <v>6</v>
      </c>
      <c r="O208" s="97" t="s">
        <v>666</v>
      </c>
      <c r="P208" s="98" t="s">
        <v>68</v>
      </c>
      <c r="Q208" s="99">
        <v>89746</v>
      </c>
      <c r="R208" s="100" t="s">
        <v>667</v>
      </c>
      <c r="S208" s="101" t="s">
        <v>228</v>
      </c>
      <c r="T208" s="1">
        <v>1</v>
      </c>
      <c r="U208" s="129">
        <v>29.04</v>
      </c>
      <c r="V208" s="103" t="s">
        <v>8</v>
      </c>
      <c r="W208" s="1">
        <f t="shared" si="45"/>
        <v>36.67</v>
      </c>
      <c r="X208" s="2">
        <f t="shared" si="46"/>
        <v>36.67</v>
      </c>
      <c r="Y208" s="104" t="s">
        <v>70</v>
      </c>
      <c r="Z208" t="s">
        <v>70</v>
      </c>
      <c r="AA208" s="105">
        <v>35.26</v>
      </c>
      <c r="AB208" s="106">
        <v>0</v>
      </c>
      <c r="AC208" s="107" t="s">
        <v>66</v>
      </c>
      <c r="AD208" t="s">
        <v>66</v>
      </c>
      <c r="AE208" s="59" t="s">
        <v>668</v>
      </c>
      <c r="AF208" s="108">
        <v>4074</v>
      </c>
      <c r="AG208" s="3">
        <v>29.04</v>
      </c>
      <c r="AH208" s="4">
        <v>0.26290000000000002</v>
      </c>
      <c r="AJ208" s="109"/>
      <c r="AL208" s="110"/>
      <c r="AM208" s="5">
        <v>35.26</v>
      </c>
      <c r="AN208" s="6">
        <v>35.26</v>
      </c>
    </row>
    <row r="209" spans="1:40" ht="45" x14ac:dyDescent="0.25">
      <c r="A209" t="s">
        <v>65</v>
      </c>
      <c r="B209">
        <v>3</v>
      </c>
      <c r="C209" t="s">
        <v>65</v>
      </c>
      <c r="D209">
        <v>0</v>
      </c>
      <c r="E209">
        <v>1</v>
      </c>
      <c r="F209">
        <v>14</v>
      </c>
      <c r="G209">
        <v>2</v>
      </c>
      <c r="H209">
        <v>0</v>
      </c>
      <c r="I209">
        <v>3</v>
      </c>
      <c r="J209">
        <v>0</v>
      </c>
      <c r="K209">
        <v>0</v>
      </c>
      <c r="L209" s="94" t="s">
        <v>72</v>
      </c>
      <c r="M209" s="95" t="s">
        <v>6</v>
      </c>
      <c r="N209" s="96" t="s">
        <v>6</v>
      </c>
      <c r="O209" s="97" t="s">
        <v>669</v>
      </c>
      <c r="P209" s="98" t="s">
        <v>68</v>
      </c>
      <c r="Q209" s="99">
        <v>89726</v>
      </c>
      <c r="R209" s="100" t="s">
        <v>670</v>
      </c>
      <c r="S209" s="101" t="s">
        <v>228</v>
      </c>
      <c r="T209" s="1">
        <v>5</v>
      </c>
      <c r="U209" s="129">
        <v>11.41</v>
      </c>
      <c r="V209" s="103" t="s">
        <v>8</v>
      </c>
      <c r="W209" s="1">
        <f t="shared" si="45"/>
        <v>14.41</v>
      </c>
      <c r="X209" s="2">
        <f t="shared" si="46"/>
        <v>72.05</v>
      </c>
      <c r="Y209" s="104" t="s">
        <v>70</v>
      </c>
      <c r="Z209" t="s">
        <v>70</v>
      </c>
      <c r="AA209" s="105">
        <v>68.75</v>
      </c>
      <c r="AB209" s="106">
        <v>0</v>
      </c>
      <c r="AC209" s="107" t="s">
        <v>66</v>
      </c>
      <c r="AD209" t="s">
        <v>66</v>
      </c>
      <c r="AE209" s="59" t="s">
        <v>671</v>
      </c>
      <c r="AF209" s="108">
        <v>4055</v>
      </c>
      <c r="AG209" s="3">
        <v>11.41</v>
      </c>
      <c r="AH209" s="4">
        <v>0.26290000000000002</v>
      </c>
      <c r="AJ209" s="109"/>
      <c r="AL209" s="110"/>
      <c r="AM209" s="5">
        <v>68.75</v>
      </c>
      <c r="AN209" s="6">
        <v>13.75</v>
      </c>
    </row>
    <row r="210" spans="1:40" ht="45" x14ac:dyDescent="0.25">
      <c r="A210" t="s">
        <v>65</v>
      </c>
      <c r="B210">
        <v>3</v>
      </c>
      <c r="C210" t="s">
        <v>65</v>
      </c>
      <c r="D210">
        <v>0</v>
      </c>
      <c r="E210">
        <v>1</v>
      </c>
      <c r="F210">
        <v>14</v>
      </c>
      <c r="G210">
        <v>2</v>
      </c>
      <c r="H210">
        <v>0</v>
      </c>
      <c r="I210">
        <v>4</v>
      </c>
      <c r="J210">
        <v>0</v>
      </c>
      <c r="K210">
        <v>0</v>
      </c>
      <c r="L210" s="94" t="s">
        <v>72</v>
      </c>
      <c r="M210" s="95" t="s">
        <v>6</v>
      </c>
      <c r="N210" s="96" t="s">
        <v>6</v>
      </c>
      <c r="O210" s="97" t="s">
        <v>672</v>
      </c>
      <c r="P210" s="98" t="s">
        <v>68</v>
      </c>
      <c r="Q210" s="99">
        <v>89732</v>
      </c>
      <c r="R210" s="100" t="s">
        <v>673</v>
      </c>
      <c r="S210" s="101" t="s">
        <v>228</v>
      </c>
      <c r="T210" s="1">
        <v>4</v>
      </c>
      <c r="U210" s="129">
        <v>16.079999999999998</v>
      </c>
      <c r="V210" s="103" t="s">
        <v>8</v>
      </c>
      <c r="W210" s="1">
        <f t="shared" si="45"/>
        <v>20.309999999999999</v>
      </c>
      <c r="X210" s="2">
        <f t="shared" si="46"/>
        <v>81.239999999999995</v>
      </c>
      <c r="Y210" s="104" t="s">
        <v>70</v>
      </c>
      <c r="Z210" t="s">
        <v>70</v>
      </c>
      <c r="AA210" s="105">
        <v>77.8</v>
      </c>
      <c r="AB210" s="106">
        <v>0</v>
      </c>
      <c r="AC210" s="107" t="s">
        <v>66</v>
      </c>
      <c r="AD210" t="s">
        <v>66</v>
      </c>
      <c r="AE210" s="59" t="s">
        <v>674</v>
      </c>
      <c r="AF210" s="108">
        <v>4061</v>
      </c>
      <c r="AG210" s="3">
        <v>16.079999999999998</v>
      </c>
      <c r="AH210" s="4">
        <v>0.26290000000000002</v>
      </c>
      <c r="AJ210" s="109"/>
      <c r="AL210" s="110"/>
      <c r="AM210" s="5">
        <v>77.8</v>
      </c>
      <c r="AN210" s="6">
        <v>19.45</v>
      </c>
    </row>
    <row r="211" spans="1:40" ht="45" x14ac:dyDescent="0.25">
      <c r="A211" t="s">
        <v>65</v>
      </c>
      <c r="B211">
        <v>3</v>
      </c>
      <c r="C211" t="s">
        <v>65</v>
      </c>
      <c r="D211">
        <v>0</v>
      </c>
      <c r="E211">
        <v>1</v>
      </c>
      <c r="F211">
        <v>14</v>
      </c>
      <c r="G211">
        <v>2</v>
      </c>
      <c r="H211">
        <v>0</v>
      </c>
      <c r="I211">
        <v>5</v>
      </c>
      <c r="J211">
        <v>0</v>
      </c>
      <c r="K211">
        <v>0</v>
      </c>
      <c r="L211" s="94" t="s">
        <v>72</v>
      </c>
      <c r="M211" s="95" t="s">
        <v>6</v>
      </c>
      <c r="N211" s="96" t="s">
        <v>6</v>
      </c>
      <c r="O211" s="97" t="s">
        <v>675</v>
      </c>
      <c r="P211" s="98" t="s">
        <v>68</v>
      </c>
      <c r="Q211" s="99">
        <v>89744</v>
      </c>
      <c r="R211" s="100" t="s">
        <v>676</v>
      </c>
      <c r="S211" s="101" t="s">
        <v>228</v>
      </c>
      <c r="T211" s="1">
        <v>7</v>
      </c>
      <c r="U211" s="129">
        <v>28.14</v>
      </c>
      <c r="V211" s="103" t="s">
        <v>8</v>
      </c>
      <c r="W211" s="1">
        <f t="shared" si="45"/>
        <v>35.54</v>
      </c>
      <c r="X211" s="2">
        <f t="shared" si="46"/>
        <v>248.78</v>
      </c>
      <c r="Y211" s="104" t="s">
        <v>70</v>
      </c>
      <c r="Z211" t="s">
        <v>70</v>
      </c>
      <c r="AA211" s="105">
        <v>239.12</v>
      </c>
      <c r="AB211" s="106">
        <v>0</v>
      </c>
      <c r="AC211" s="107" t="s">
        <v>66</v>
      </c>
      <c r="AD211" t="s">
        <v>66</v>
      </c>
      <c r="AE211" s="59" t="s">
        <v>677</v>
      </c>
      <c r="AF211" s="108">
        <v>4073</v>
      </c>
      <c r="AG211" s="3">
        <v>28.14</v>
      </c>
      <c r="AH211" s="4">
        <v>0.26290000000000002</v>
      </c>
      <c r="AJ211" s="109"/>
      <c r="AL211" s="110"/>
      <c r="AM211" s="5">
        <v>239.12</v>
      </c>
      <c r="AN211" s="6">
        <v>34.159999999999997</v>
      </c>
    </row>
    <row r="212" spans="1:40" ht="45" x14ac:dyDescent="0.25">
      <c r="A212" t="s">
        <v>65</v>
      </c>
      <c r="B212">
        <v>3</v>
      </c>
      <c r="C212" t="s">
        <v>65</v>
      </c>
      <c r="D212">
        <v>0</v>
      </c>
      <c r="E212">
        <v>1</v>
      </c>
      <c r="F212">
        <v>14</v>
      </c>
      <c r="G212">
        <v>2</v>
      </c>
      <c r="H212">
        <v>0</v>
      </c>
      <c r="I212">
        <v>6</v>
      </c>
      <c r="J212">
        <v>0</v>
      </c>
      <c r="K212">
        <v>0</v>
      </c>
      <c r="L212" s="94" t="s">
        <v>72</v>
      </c>
      <c r="M212" s="95" t="s">
        <v>6</v>
      </c>
      <c r="N212" s="96" t="s">
        <v>6</v>
      </c>
      <c r="O212" s="97" t="s">
        <v>678</v>
      </c>
      <c r="P212" s="98" t="s">
        <v>68</v>
      </c>
      <c r="Q212" s="99" t="s">
        <v>679</v>
      </c>
      <c r="R212" s="100" t="s">
        <v>680</v>
      </c>
      <c r="S212" s="101" t="s">
        <v>228</v>
      </c>
      <c r="T212" s="1">
        <v>10</v>
      </c>
      <c r="U212" s="129">
        <v>11.16</v>
      </c>
      <c r="V212" s="103" t="s">
        <v>8</v>
      </c>
      <c r="W212" s="1">
        <f t="shared" si="45"/>
        <v>14.09</v>
      </c>
      <c r="X212" s="2">
        <f t="shared" si="46"/>
        <v>140.9</v>
      </c>
      <c r="Y212" s="104" t="s">
        <v>70</v>
      </c>
      <c r="Z212" t="s">
        <v>70</v>
      </c>
      <c r="AA212" s="105">
        <v>134.5</v>
      </c>
      <c r="AB212" s="106">
        <v>0</v>
      </c>
      <c r="AC212" s="107" t="s">
        <v>66</v>
      </c>
      <c r="AD212" t="s">
        <v>66</v>
      </c>
      <c r="AE212" s="59" t="s">
        <v>681</v>
      </c>
      <c r="AF212" s="108">
        <v>4053</v>
      </c>
      <c r="AG212" s="3">
        <v>11.16</v>
      </c>
      <c r="AH212" s="4">
        <v>0.26290000000000002</v>
      </c>
      <c r="AJ212" s="109"/>
      <c r="AL212" s="110"/>
      <c r="AM212" s="5">
        <v>134.5</v>
      </c>
      <c r="AN212" s="6">
        <v>13.45</v>
      </c>
    </row>
    <row r="213" spans="1:40" ht="30" x14ac:dyDescent="0.25">
      <c r="A213" t="s">
        <v>65</v>
      </c>
      <c r="B213">
        <v>3</v>
      </c>
      <c r="C213" t="s">
        <v>65</v>
      </c>
      <c r="D213">
        <v>0</v>
      </c>
      <c r="E213">
        <v>1</v>
      </c>
      <c r="F213">
        <v>14</v>
      </c>
      <c r="G213">
        <v>2</v>
      </c>
      <c r="H213">
        <v>0</v>
      </c>
      <c r="I213">
        <v>7</v>
      </c>
      <c r="J213">
        <v>0</v>
      </c>
      <c r="K213">
        <v>0</v>
      </c>
      <c r="L213" s="94" t="s">
        <v>72</v>
      </c>
      <c r="M213" s="95" t="s">
        <v>6</v>
      </c>
      <c r="N213" s="96" t="s">
        <v>6</v>
      </c>
      <c r="O213" s="97" t="s">
        <v>682</v>
      </c>
      <c r="P213" s="98" t="s">
        <v>124</v>
      </c>
      <c r="Q213" s="99" t="s">
        <v>683</v>
      </c>
      <c r="R213" s="100" t="s">
        <v>684</v>
      </c>
      <c r="S213" s="101" t="s">
        <v>276</v>
      </c>
      <c r="T213" s="1">
        <v>2</v>
      </c>
      <c r="U213" s="129">
        <v>20.32</v>
      </c>
      <c r="V213" s="103" t="s">
        <v>8</v>
      </c>
      <c r="W213" s="1">
        <f t="shared" si="45"/>
        <v>25.66</v>
      </c>
      <c r="X213" s="2">
        <f t="shared" si="46"/>
        <v>51.32</v>
      </c>
      <c r="Y213" s="104" t="s">
        <v>70</v>
      </c>
      <c r="Z213" t="s">
        <v>70</v>
      </c>
      <c r="AA213" s="105">
        <v>49.32</v>
      </c>
      <c r="AB213" s="106">
        <v>0</v>
      </c>
      <c r="AC213" s="107" t="s">
        <v>66</v>
      </c>
      <c r="AD213" t="s">
        <v>66</v>
      </c>
      <c r="AE213" s="59" t="s">
        <v>685</v>
      </c>
      <c r="AF213" s="108">
        <v>10084</v>
      </c>
      <c r="AG213" s="3">
        <v>20.32</v>
      </c>
      <c r="AH213" s="4">
        <v>0.26290000000000002</v>
      </c>
      <c r="AJ213" s="109"/>
      <c r="AL213" s="110"/>
      <c r="AM213" s="5">
        <v>49.32</v>
      </c>
      <c r="AN213" s="6">
        <v>24.66</v>
      </c>
    </row>
    <row r="214" spans="1:40" ht="30" x14ac:dyDescent="0.25">
      <c r="A214" t="s">
        <v>65</v>
      </c>
      <c r="B214">
        <v>3</v>
      </c>
      <c r="C214" t="s">
        <v>65</v>
      </c>
      <c r="D214">
        <v>0</v>
      </c>
      <c r="E214">
        <v>1</v>
      </c>
      <c r="F214">
        <v>14</v>
      </c>
      <c r="G214">
        <v>2</v>
      </c>
      <c r="H214">
        <v>0</v>
      </c>
      <c r="I214">
        <v>8</v>
      </c>
      <c r="J214">
        <v>0</v>
      </c>
      <c r="K214">
        <v>0</v>
      </c>
      <c r="L214" s="94" t="s">
        <v>72</v>
      </c>
      <c r="M214" s="95" t="s">
        <v>6</v>
      </c>
      <c r="N214" s="96" t="s">
        <v>6</v>
      </c>
      <c r="O214" s="97" t="s">
        <v>686</v>
      </c>
      <c r="P214" s="98" t="s">
        <v>124</v>
      </c>
      <c r="Q214" s="99" t="s">
        <v>687</v>
      </c>
      <c r="R214" s="100" t="s">
        <v>688</v>
      </c>
      <c r="S214" s="101" t="s">
        <v>276</v>
      </c>
      <c r="T214" s="1">
        <v>2</v>
      </c>
      <c r="U214" s="129">
        <v>58.85</v>
      </c>
      <c r="V214" s="103" t="s">
        <v>8</v>
      </c>
      <c r="W214" s="1">
        <f t="shared" si="45"/>
        <v>74.319999999999993</v>
      </c>
      <c r="X214" s="2">
        <f t="shared" si="46"/>
        <v>148.63999999999999</v>
      </c>
      <c r="Y214" s="104" t="s">
        <v>70</v>
      </c>
      <c r="Z214" t="s">
        <v>70</v>
      </c>
      <c r="AA214" s="105">
        <v>142.86000000000001</v>
      </c>
      <c r="AB214" s="106">
        <v>0</v>
      </c>
      <c r="AC214" s="107" t="s">
        <v>66</v>
      </c>
      <c r="AD214" t="s">
        <v>66</v>
      </c>
      <c r="AE214" s="59" t="s">
        <v>689</v>
      </c>
      <c r="AF214" s="108">
        <v>10086</v>
      </c>
      <c r="AG214" s="3">
        <v>58.85</v>
      </c>
      <c r="AH214" s="4">
        <v>0.26290000000000002</v>
      </c>
      <c r="AJ214" s="109"/>
      <c r="AL214" s="110"/>
      <c r="AM214" s="5">
        <v>142.86000000000001</v>
      </c>
      <c r="AN214" s="6">
        <v>71.430000000000007</v>
      </c>
    </row>
    <row r="215" spans="1:40" ht="45" x14ac:dyDescent="0.25">
      <c r="A215" t="s">
        <v>65</v>
      </c>
      <c r="B215">
        <v>3</v>
      </c>
      <c r="C215" t="s">
        <v>65</v>
      </c>
      <c r="D215">
        <v>0</v>
      </c>
      <c r="E215">
        <v>1</v>
      </c>
      <c r="F215">
        <v>14</v>
      </c>
      <c r="G215">
        <v>2</v>
      </c>
      <c r="H215">
        <v>0</v>
      </c>
      <c r="I215">
        <v>9</v>
      </c>
      <c r="J215">
        <v>0</v>
      </c>
      <c r="K215">
        <v>0</v>
      </c>
      <c r="L215" s="94" t="s">
        <v>72</v>
      </c>
      <c r="M215" s="95" t="s">
        <v>6</v>
      </c>
      <c r="N215" s="96" t="s">
        <v>6</v>
      </c>
      <c r="O215" s="97" t="s">
        <v>690</v>
      </c>
      <c r="P215" s="98" t="s">
        <v>68</v>
      </c>
      <c r="Q215" s="99" t="s">
        <v>691</v>
      </c>
      <c r="R215" s="100" t="s">
        <v>692</v>
      </c>
      <c r="S215" s="101" t="s">
        <v>228</v>
      </c>
      <c r="T215" s="1">
        <v>11</v>
      </c>
      <c r="U215" s="129">
        <v>19.02</v>
      </c>
      <c r="V215" s="103" t="s">
        <v>8</v>
      </c>
      <c r="W215" s="1">
        <f t="shared" si="45"/>
        <v>24.02</v>
      </c>
      <c r="X215" s="2">
        <f t="shared" si="46"/>
        <v>264.22000000000003</v>
      </c>
      <c r="Y215" s="104" t="s">
        <v>70</v>
      </c>
      <c r="Z215" t="s">
        <v>70</v>
      </c>
      <c r="AA215" s="105">
        <v>254.87</v>
      </c>
      <c r="AB215" s="106">
        <v>0</v>
      </c>
      <c r="AC215" s="107" t="s">
        <v>66</v>
      </c>
      <c r="AD215" t="s">
        <v>66</v>
      </c>
      <c r="AE215" s="59" t="s">
        <v>693</v>
      </c>
      <c r="AF215" s="108">
        <v>4100</v>
      </c>
      <c r="AG215" s="3">
        <v>19.02</v>
      </c>
      <c r="AH215" s="4">
        <v>0.26290000000000002</v>
      </c>
      <c r="AJ215" s="109"/>
      <c r="AL215" s="110"/>
      <c r="AM215" s="5">
        <v>254.87</v>
      </c>
      <c r="AN215" s="6">
        <v>23.17</v>
      </c>
    </row>
    <row r="216" spans="1:40" ht="45" x14ac:dyDescent="0.25">
      <c r="A216" t="s">
        <v>65</v>
      </c>
      <c r="B216">
        <v>3</v>
      </c>
      <c r="C216" t="s">
        <v>65</v>
      </c>
      <c r="D216">
        <v>0</v>
      </c>
      <c r="E216">
        <v>1</v>
      </c>
      <c r="F216">
        <v>14</v>
      </c>
      <c r="G216">
        <v>2</v>
      </c>
      <c r="H216">
        <v>0</v>
      </c>
      <c r="I216">
        <v>10</v>
      </c>
      <c r="J216">
        <v>0</v>
      </c>
      <c r="K216">
        <v>0</v>
      </c>
      <c r="L216" s="94" t="s">
        <v>72</v>
      </c>
      <c r="M216" s="95" t="s">
        <v>6</v>
      </c>
      <c r="N216" s="96" t="s">
        <v>6</v>
      </c>
      <c r="O216" s="97" t="s">
        <v>694</v>
      </c>
      <c r="P216" s="98" t="s">
        <v>68</v>
      </c>
      <c r="Q216" s="99">
        <v>89714</v>
      </c>
      <c r="R216" s="100" t="s">
        <v>695</v>
      </c>
      <c r="S216" s="101" t="s">
        <v>117</v>
      </c>
      <c r="T216" s="1">
        <v>8</v>
      </c>
      <c r="U216" s="129">
        <v>41.7</v>
      </c>
      <c r="V216" s="103" t="s">
        <v>8</v>
      </c>
      <c r="W216" s="1">
        <f t="shared" si="45"/>
        <v>52.66</v>
      </c>
      <c r="X216" s="2">
        <f t="shared" si="46"/>
        <v>421.28</v>
      </c>
      <c r="Y216" s="104" t="s">
        <v>70</v>
      </c>
      <c r="Z216" t="s">
        <v>70</v>
      </c>
      <c r="AA216" s="105">
        <v>398.88</v>
      </c>
      <c r="AB216" s="106">
        <v>0</v>
      </c>
      <c r="AC216" s="107" t="s">
        <v>66</v>
      </c>
      <c r="AD216" t="s">
        <v>66</v>
      </c>
      <c r="AE216" s="59" t="s">
        <v>696</v>
      </c>
      <c r="AF216" s="108">
        <v>3545</v>
      </c>
      <c r="AG216" s="3">
        <v>41.7</v>
      </c>
      <c r="AH216" s="4">
        <v>0.26290000000000002</v>
      </c>
      <c r="AJ216" s="109"/>
      <c r="AL216" s="110"/>
      <c r="AM216" s="5">
        <v>398.88</v>
      </c>
      <c r="AN216" s="6">
        <v>49.86</v>
      </c>
    </row>
    <row r="217" spans="1:40" ht="45" x14ac:dyDescent="0.25">
      <c r="A217" t="s">
        <v>65</v>
      </c>
      <c r="B217">
        <v>3</v>
      </c>
      <c r="C217" t="s">
        <v>65</v>
      </c>
      <c r="D217">
        <v>0</v>
      </c>
      <c r="E217">
        <v>1</v>
      </c>
      <c r="F217">
        <v>14</v>
      </c>
      <c r="G217">
        <v>2</v>
      </c>
      <c r="H217">
        <v>0</v>
      </c>
      <c r="I217">
        <v>11</v>
      </c>
      <c r="J217">
        <v>0</v>
      </c>
      <c r="K217">
        <v>0</v>
      </c>
      <c r="L217" s="94" t="s">
        <v>72</v>
      </c>
      <c r="M217" s="95" t="s">
        <v>6</v>
      </c>
      <c r="N217" s="96" t="s">
        <v>6</v>
      </c>
      <c r="O217" s="97" t="s">
        <v>697</v>
      </c>
      <c r="P217" s="98" t="s">
        <v>68</v>
      </c>
      <c r="Q217" s="99">
        <v>89711</v>
      </c>
      <c r="R217" s="100" t="s">
        <v>698</v>
      </c>
      <c r="S217" s="101" t="s">
        <v>117</v>
      </c>
      <c r="T217" s="1">
        <v>7</v>
      </c>
      <c r="U217" s="129">
        <v>23.69</v>
      </c>
      <c r="V217" s="103" t="s">
        <v>8</v>
      </c>
      <c r="W217" s="1">
        <f t="shared" si="45"/>
        <v>29.92</v>
      </c>
      <c r="X217" s="2">
        <f t="shared" si="46"/>
        <v>209.44</v>
      </c>
      <c r="Y217" s="104" t="s">
        <v>70</v>
      </c>
      <c r="Z217" t="s">
        <v>70</v>
      </c>
      <c r="AA217" s="105">
        <v>197.82</v>
      </c>
      <c r="AB217" s="106">
        <v>0</v>
      </c>
      <c r="AC217" s="107" t="s">
        <v>66</v>
      </c>
      <c r="AD217" t="s">
        <v>66</v>
      </c>
      <c r="AE217" s="59" t="s">
        <v>699</v>
      </c>
      <c r="AF217" s="108">
        <v>3542</v>
      </c>
      <c r="AG217" s="3">
        <v>23.69</v>
      </c>
      <c r="AH217" s="4">
        <v>0.26290000000000002</v>
      </c>
      <c r="AJ217" s="109"/>
      <c r="AL217" s="110"/>
      <c r="AM217" s="5">
        <v>197.82</v>
      </c>
      <c r="AN217" s="6">
        <v>28.26</v>
      </c>
    </row>
    <row r="218" spans="1:40" ht="45" x14ac:dyDescent="0.25">
      <c r="A218" t="s">
        <v>65</v>
      </c>
      <c r="B218">
        <v>3</v>
      </c>
      <c r="C218" t="s">
        <v>65</v>
      </c>
      <c r="D218">
        <v>0</v>
      </c>
      <c r="E218">
        <v>1</v>
      </c>
      <c r="F218">
        <v>14</v>
      </c>
      <c r="G218">
        <v>2</v>
      </c>
      <c r="H218">
        <v>0</v>
      </c>
      <c r="I218">
        <v>12</v>
      </c>
      <c r="J218">
        <v>0</v>
      </c>
      <c r="K218">
        <v>0</v>
      </c>
      <c r="L218" s="94" t="s">
        <v>72</v>
      </c>
      <c r="M218" s="95" t="s">
        <v>6</v>
      </c>
      <c r="N218" s="96" t="s">
        <v>6</v>
      </c>
      <c r="O218" s="97" t="s">
        <v>700</v>
      </c>
      <c r="P218" s="98" t="s">
        <v>68</v>
      </c>
      <c r="Q218" s="99">
        <v>89712</v>
      </c>
      <c r="R218" s="100" t="s">
        <v>701</v>
      </c>
      <c r="S218" s="101" t="s">
        <v>117</v>
      </c>
      <c r="T218" s="1">
        <v>7</v>
      </c>
      <c r="U218" s="129">
        <v>29.95</v>
      </c>
      <c r="V218" s="103" t="s">
        <v>8</v>
      </c>
      <c r="W218" s="1">
        <f t="shared" si="45"/>
        <v>37.82</v>
      </c>
      <c r="X218" s="2">
        <f t="shared" si="46"/>
        <v>264.74</v>
      </c>
      <c r="Y218" s="104" t="s">
        <v>70</v>
      </c>
      <c r="Z218" t="s">
        <v>70</v>
      </c>
      <c r="AA218" s="105">
        <v>250.6</v>
      </c>
      <c r="AB218" s="106">
        <v>0</v>
      </c>
      <c r="AC218" s="107" t="s">
        <v>66</v>
      </c>
      <c r="AD218" t="s">
        <v>66</v>
      </c>
      <c r="AE218" s="59" t="s">
        <v>702</v>
      </c>
      <c r="AF218" s="108">
        <v>3543</v>
      </c>
      <c r="AG218" s="3">
        <v>29.95</v>
      </c>
      <c r="AH218" s="4">
        <v>0.26290000000000002</v>
      </c>
      <c r="AJ218" s="109"/>
      <c r="AL218" s="110"/>
      <c r="AM218" s="5">
        <v>250.6</v>
      </c>
      <c r="AN218" s="6">
        <v>35.799999999999997</v>
      </c>
    </row>
    <row r="219" spans="1:40" ht="45" x14ac:dyDescent="0.25">
      <c r="A219" t="s">
        <v>65</v>
      </c>
      <c r="B219">
        <v>3</v>
      </c>
      <c r="C219" t="s">
        <v>65</v>
      </c>
      <c r="D219">
        <v>0</v>
      </c>
      <c r="E219">
        <v>1</v>
      </c>
      <c r="F219">
        <v>14</v>
      </c>
      <c r="G219">
        <v>2</v>
      </c>
      <c r="H219">
        <v>0</v>
      </c>
      <c r="I219">
        <v>13</v>
      </c>
      <c r="J219">
        <v>0</v>
      </c>
      <c r="K219">
        <v>0</v>
      </c>
      <c r="L219" s="94" t="s">
        <v>72</v>
      </c>
      <c r="M219" s="95" t="s">
        <v>6</v>
      </c>
      <c r="N219" s="96" t="s">
        <v>6</v>
      </c>
      <c r="O219" s="97" t="s">
        <v>703</v>
      </c>
      <c r="P219" s="98" t="s">
        <v>68</v>
      </c>
      <c r="Q219" s="99" t="s">
        <v>704</v>
      </c>
      <c r="R219" s="100" t="s">
        <v>705</v>
      </c>
      <c r="S219" s="101" t="s">
        <v>228</v>
      </c>
      <c r="T219" s="1">
        <v>1</v>
      </c>
      <c r="U219" s="129">
        <v>44.28</v>
      </c>
      <c r="V219" s="103" t="s">
        <v>8</v>
      </c>
      <c r="W219" s="1">
        <f t="shared" si="45"/>
        <v>55.92</v>
      </c>
      <c r="X219" s="2">
        <f t="shared" si="46"/>
        <v>55.92</v>
      </c>
      <c r="Y219" s="104" t="s">
        <v>70</v>
      </c>
      <c r="Z219" t="s">
        <v>70</v>
      </c>
      <c r="AA219" s="105">
        <v>53.81</v>
      </c>
      <c r="AB219" s="106">
        <v>0</v>
      </c>
      <c r="AC219" s="107" t="s">
        <v>66</v>
      </c>
      <c r="AD219" t="s">
        <v>66</v>
      </c>
      <c r="AE219" s="59" t="s">
        <v>706</v>
      </c>
      <c r="AF219" s="108">
        <v>4118</v>
      </c>
      <c r="AG219" s="3">
        <v>44.28</v>
      </c>
      <c r="AH219" s="4">
        <v>0.26290000000000002</v>
      </c>
      <c r="AJ219" s="109"/>
      <c r="AL219" s="110"/>
      <c r="AM219" s="5">
        <v>53.81</v>
      </c>
      <c r="AN219" s="6">
        <v>53.81</v>
      </c>
    </row>
    <row r="220" spans="1:40" ht="45" x14ac:dyDescent="0.25">
      <c r="A220" t="s">
        <v>65</v>
      </c>
      <c r="B220">
        <v>3</v>
      </c>
      <c r="C220" t="s">
        <v>65</v>
      </c>
      <c r="D220">
        <v>0</v>
      </c>
      <c r="E220">
        <v>1</v>
      </c>
      <c r="F220">
        <v>14</v>
      </c>
      <c r="G220">
        <v>2</v>
      </c>
      <c r="H220">
        <v>0</v>
      </c>
      <c r="I220">
        <v>14</v>
      </c>
      <c r="J220">
        <v>0</v>
      </c>
      <c r="K220">
        <v>0</v>
      </c>
      <c r="L220" s="94" t="s">
        <v>72</v>
      </c>
      <c r="M220" s="95" t="s">
        <v>6</v>
      </c>
      <c r="N220" s="96" t="s">
        <v>6</v>
      </c>
      <c r="O220" s="97" t="s">
        <v>707</v>
      </c>
      <c r="P220" s="98" t="s">
        <v>68</v>
      </c>
      <c r="Q220" s="99">
        <v>89707</v>
      </c>
      <c r="R220" s="100" t="s">
        <v>708</v>
      </c>
      <c r="S220" s="101" t="s">
        <v>228</v>
      </c>
      <c r="T220" s="1">
        <v>5</v>
      </c>
      <c r="U220" s="129">
        <v>50.84</v>
      </c>
      <c r="V220" s="103" t="s">
        <v>8</v>
      </c>
      <c r="W220" s="1">
        <f t="shared" si="45"/>
        <v>64.209999999999994</v>
      </c>
      <c r="X220" s="2">
        <f t="shared" si="46"/>
        <v>321.05</v>
      </c>
      <c r="Y220" s="104" t="s">
        <v>70</v>
      </c>
      <c r="Z220" t="s">
        <v>70</v>
      </c>
      <c r="AA220" s="105">
        <v>312.64999999999998</v>
      </c>
      <c r="AB220" s="106">
        <v>0</v>
      </c>
      <c r="AC220" s="107" t="s">
        <v>66</v>
      </c>
      <c r="AD220" t="s">
        <v>66</v>
      </c>
      <c r="AE220" s="59" t="s">
        <v>709</v>
      </c>
      <c r="AF220" s="108">
        <v>5121</v>
      </c>
      <c r="AG220" s="3">
        <v>50.84</v>
      </c>
      <c r="AH220" s="4">
        <v>0.26290000000000002</v>
      </c>
      <c r="AJ220" s="109"/>
      <c r="AL220" s="110"/>
      <c r="AM220" s="5">
        <v>312.64999999999998</v>
      </c>
      <c r="AN220" s="6">
        <v>62.53</v>
      </c>
    </row>
    <row r="221" spans="1:40" x14ac:dyDescent="0.25">
      <c r="A221">
        <v>2</v>
      </c>
      <c r="B221">
        <v>2</v>
      </c>
      <c r="C221">
        <v>2</v>
      </c>
      <c r="D221">
        <v>11</v>
      </c>
      <c r="E221">
        <v>1</v>
      </c>
      <c r="F221">
        <v>15</v>
      </c>
      <c r="G221">
        <v>0</v>
      </c>
      <c r="H221">
        <v>0</v>
      </c>
      <c r="I221">
        <v>0</v>
      </c>
      <c r="J221">
        <v>15</v>
      </c>
      <c r="K221">
        <v>11</v>
      </c>
      <c r="L221" s="94" t="s">
        <v>72</v>
      </c>
      <c r="M221" s="95" t="s">
        <v>3</v>
      </c>
      <c r="N221" s="96" t="s">
        <v>3</v>
      </c>
      <c r="O221" s="97" t="s">
        <v>710</v>
      </c>
      <c r="P221" s="98" t="s">
        <v>68</v>
      </c>
      <c r="Q221" s="99"/>
      <c r="R221" s="100" t="s">
        <v>711</v>
      </c>
      <c r="S221" s="101" t="s">
        <v>67</v>
      </c>
      <c r="T221" s="1">
        <v>0</v>
      </c>
      <c r="U221" s="129">
        <v>0</v>
      </c>
      <c r="V221" s="103" t="s">
        <v>8</v>
      </c>
      <c r="W221" s="1">
        <v>0</v>
      </c>
      <c r="X221" s="2">
        <f>SUM(X222:X231)</f>
        <v>30750.74</v>
      </c>
      <c r="Y221" s="104" t="s">
        <v>70</v>
      </c>
      <c r="Z221" t="s">
        <v>66</v>
      </c>
      <c r="AA221" s="105">
        <v>30055.85</v>
      </c>
      <c r="AB221" s="106">
        <v>0</v>
      </c>
      <c r="AC221" s="107" t="s">
        <v>66</v>
      </c>
      <c r="AD221">
        <v>16</v>
      </c>
      <c r="AE221" s="59" t="b">
        <v>0</v>
      </c>
      <c r="AF221" s="108" t="s">
        <v>69</v>
      </c>
      <c r="AG221" s="3">
        <v>0</v>
      </c>
      <c r="AH221" s="4">
        <v>0.26290000000000002</v>
      </c>
      <c r="AJ221" s="109"/>
      <c r="AL221" s="110"/>
      <c r="AM221" s="5">
        <v>30055.85</v>
      </c>
      <c r="AN221" s="6">
        <v>0</v>
      </c>
    </row>
    <row r="222" spans="1:40" ht="60" x14ac:dyDescent="0.25">
      <c r="A222" t="s">
        <v>65</v>
      </c>
      <c r="B222">
        <v>2</v>
      </c>
      <c r="C222" t="s">
        <v>65</v>
      </c>
      <c r="D222">
        <v>0</v>
      </c>
      <c r="E222">
        <v>1</v>
      </c>
      <c r="F222">
        <v>15</v>
      </c>
      <c r="G222">
        <v>0</v>
      </c>
      <c r="H222">
        <v>0</v>
      </c>
      <c r="I222">
        <v>1</v>
      </c>
      <c r="J222">
        <v>0</v>
      </c>
      <c r="K222">
        <v>0</v>
      </c>
      <c r="L222" s="94" t="s">
        <v>72</v>
      </c>
      <c r="M222" s="95" t="s">
        <v>6</v>
      </c>
      <c r="N222" s="96" t="s">
        <v>6</v>
      </c>
      <c r="O222" s="97" t="s">
        <v>712</v>
      </c>
      <c r="P222" s="98" t="s">
        <v>102</v>
      </c>
      <c r="Q222" s="99" t="s">
        <v>713</v>
      </c>
      <c r="R222" s="100" t="s">
        <v>714</v>
      </c>
      <c r="S222" s="101" t="s">
        <v>228</v>
      </c>
      <c r="T222" s="1">
        <v>4</v>
      </c>
      <c r="U222" s="129">
        <v>13.45</v>
      </c>
      <c r="V222" s="103" t="s">
        <v>8</v>
      </c>
      <c r="W222" s="1">
        <f t="shared" ref="W222:W231" si="47">ROUND(U222*(1+$S$8),2)</f>
        <v>16.989999999999998</v>
      </c>
      <c r="X222" s="2">
        <f t="shared" ref="X222:X231" si="48">ROUND(W222*T222,2)</f>
        <v>67.959999999999994</v>
      </c>
      <c r="Y222" s="104" t="s">
        <v>70</v>
      </c>
      <c r="Z222" t="s">
        <v>70</v>
      </c>
      <c r="AA222" s="105">
        <v>67.959999999999994</v>
      </c>
      <c r="AB222" s="106">
        <v>0</v>
      </c>
      <c r="AC222" s="107" t="s">
        <v>66</v>
      </c>
      <c r="AD222" t="s">
        <v>66</v>
      </c>
      <c r="AE222" s="59" t="s">
        <v>715</v>
      </c>
      <c r="AF222" s="108">
        <v>54</v>
      </c>
      <c r="AG222" s="3">
        <v>13.45</v>
      </c>
      <c r="AH222" s="4">
        <v>0.26290000000000002</v>
      </c>
      <c r="AJ222" s="109"/>
      <c r="AL222" s="110"/>
      <c r="AM222" s="5">
        <v>67.959999999999994</v>
      </c>
      <c r="AN222" s="6">
        <v>16.989999999999998</v>
      </c>
    </row>
    <row r="223" spans="1:40" ht="60" x14ac:dyDescent="0.25">
      <c r="A223" t="s">
        <v>65</v>
      </c>
      <c r="B223">
        <v>2</v>
      </c>
      <c r="C223" t="s">
        <v>65</v>
      </c>
      <c r="D223">
        <v>0</v>
      </c>
      <c r="E223">
        <v>1</v>
      </c>
      <c r="F223">
        <v>15</v>
      </c>
      <c r="G223">
        <v>0</v>
      </c>
      <c r="H223">
        <v>0</v>
      </c>
      <c r="I223">
        <v>2</v>
      </c>
      <c r="J223">
        <v>0</v>
      </c>
      <c r="K223">
        <v>0</v>
      </c>
      <c r="L223" s="94" t="s">
        <v>72</v>
      </c>
      <c r="M223" s="95" t="s">
        <v>6</v>
      </c>
      <c r="N223" s="96" t="s">
        <v>6</v>
      </c>
      <c r="O223" s="97" t="s">
        <v>716</v>
      </c>
      <c r="P223" s="98" t="s">
        <v>102</v>
      </c>
      <c r="Q223" s="99" t="s">
        <v>717</v>
      </c>
      <c r="R223" s="100" t="s">
        <v>718</v>
      </c>
      <c r="S223" s="101" t="s">
        <v>228</v>
      </c>
      <c r="T223" s="1">
        <v>1</v>
      </c>
      <c r="U223" s="129">
        <v>18.37</v>
      </c>
      <c r="V223" s="103" t="s">
        <v>8</v>
      </c>
      <c r="W223" s="1">
        <f t="shared" si="47"/>
        <v>23.2</v>
      </c>
      <c r="X223" s="2">
        <f t="shared" si="48"/>
        <v>23.2</v>
      </c>
      <c r="Y223" s="104" t="s">
        <v>70</v>
      </c>
      <c r="Z223" t="s">
        <v>70</v>
      </c>
      <c r="AA223" s="105">
        <v>23.2</v>
      </c>
      <c r="AB223" s="106">
        <v>0</v>
      </c>
      <c r="AC223" s="107" t="s">
        <v>66</v>
      </c>
      <c r="AD223" t="s">
        <v>66</v>
      </c>
      <c r="AE223" s="59" t="s">
        <v>719</v>
      </c>
      <c r="AF223" s="108">
        <v>55</v>
      </c>
      <c r="AG223" s="3">
        <v>18.37</v>
      </c>
      <c r="AH223" s="4">
        <v>0.26290000000000002</v>
      </c>
      <c r="AJ223" s="109"/>
      <c r="AL223" s="110"/>
      <c r="AM223" s="5">
        <v>23.2</v>
      </c>
      <c r="AN223" s="6">
        <v>23.2</v>
      </c>
    </row>
    <row r="224" spans="1:40" ht="60" x14ac:dyDescent="0.25">
      <c r="A224" t="s">
        <v>65</v>
      </c>
      <c r="B224">
        <v>2</v>
      </c>
      <c r="C224" t="s">
        <v>65</v>
      </c>
      <c r="D224">
        <v>0</v>
      </c>
      <c r="E224">
        <v>1</v>
      </c>
      <c r="F224">
        <v>15</v>
      </c>
      <c r="G224">
        <v>0</v>
      </c>
      <c r="H224">
        <v>0</v>
      </c>
      <c r="I224">
        <v>3</v>
      </c>
      <c r="J224">
        <v>0</v>
      </c>
      <c r="K224">
        <v>0</v>
      </c>
      <c r="L224" s="94" t="s">
        <v>72</v>
      </c>
      <c r="M224" s="95" t="s">
        <v>6</v>
      </c>
      <c r="N224" s="96" t="s">
        <v>6</v>
      </c>
      <c r="O224" s="97" t="s">
        <v>720</v>
      </c>
      <c r="P224" s="98" t="s">
        <v>102</v>
      </c>
      <c r="Q224" s="99" t="s">
        <v>721</v>
      </c>
      <c r="R224" s="100" t="s">
        <v>722</v>
      </c>
      <c r="S224" s="101" t="s">
        <v>228</v>
      </c>
      <c r="T224" s="1">
        <v>8</v>
      </c>
      <c r="U224" s="129">
        <v>30.57</v>
      </c>
      <c r="V224" s="103" t="s">
        <v>8</v>
      </c>
      <c r="W224" s="1">
        <f t="shared" si="47"/>
        <v>38.61</v>
      </c>
      <c r="X224" s="2">
        <f t="shared" si="48"/>
        <v>308.88</v>
      </c>
      <c r="Y224" s="104" t="s">
        <v>70</v>
      </c>
      <c r="Z224" t="s">
        <v>70</v>
      </c>
      <c r="AA224" s="105">
        <v>347.49</v>
      </c>
      <c r="AB224" s="106">
        <v>0</v>
      </c>
      <c r="AC224" s="107" t="s">
        <v>66</v>
      </c>
      <c r="AD224" t="s">
        <v>66</v>
      </c>
      <c r="AE224" s="59" t="s">
        <v>723</v>
      </c>
      <c r="AF224" s="108">
        <v>56</v>
      </c>
      <c r="AG224" s="3">
        <v>30.57</v>
      </c>
      <c r="AH224" s="4">
        <v>0.26290000000000002</v>
      </c>
      <c r="AJ224" s="109"/>
      <c r="AL224" s="110"/>
      <c r="AM224" s="5">
        <v>347.49</v>
      </c>
      <c r="AN224" s="6">
        <v>38.61</v>
      </c>
    </row>
    <row r="225" spans="1:40" ht="30" x14ac:dyDescent="0.25">
      <c r="A225" t="s">
        <v>65</v>
      </c>
      <c r="B225">
        <v>2</v>
      </c>
      <c r="C225" t="s">
        <v>65</v>
      </c>
      <c r="D225">
        <v>0</v>
      </c>
      <c r="E225">
        <v>1</v>
      </c>
      <c r="F225">
        <v>15</v>
      </c>
      <c r="G225">
        <v>0</v>
      </c>
      <c r="H225">
        <v>0</v>
      </c>
      <c r="I225">
        <v>4</v>
      </c>
      <c r="J225">
        <v>0</v>
      </c>
      <c r="K225">
        <v>0</v>
      </c>
      <c r="L225" s="94" t="s">
        <v>72</v>
      </c>
      <c r="M225" s="95" t="s">
        <v>6</v>
      </c>
      <c r="N225" s="96" t="s">
        <v>6</v>
      </c>
      <c r="O225" s="97" t="s">
        <v>724</v>
      </c>
      <c r="P225" s="98" t="s">
        <v>68</v>
      </c>
      <c r="Q225" s="99" t="s">
        <v>725</v>
      </c>
      <c r="R225" s="100" t="s">
        <v>726</v>
      </c>
      <c r="S225" s="101" t="s">
        <v>228</v>
      </c>
      <c r="T225" s="1">
        <v>3</v>
      </c>
      <c r="U225" s="129">
        <v>194.27</v>
      </c>
      <c r="V225" s="103" t="s">
        <v>8</v>
      </c>
      <c r="W225" s="1">
        <f t="shared" si="47"/>
        <v>245.34</v>
      </c>
      <c r="X225" s="2">
        <f t="shared" si="48"/>
        <v>736.02</v>
      </c>
      <c r="Y225" s="104" t="s">
        <v>70</v>
      </c>
      <c r="Z225" t="s">
        <v>70</v>
      </c>
      <c r="AA225" s="105">
        <v>729.66</v>
      </c>
      <c r="AB225" s="106">
        <v>0</v>
      </c>
      <c r="AC225" s="107" t="s">
        <v>66</v>
      </c>
      <c r="AD225" t="s">
        <v>66</v>
      </c>
      <c r="AE225" s="59" t="s">
        <v>727</v>
      </c>
      <c r="AF225" s="108">
        <v>3402</v>
      </c>
      <c r="AG225" s="3">
        <v>194.27</v>
      </c>
      <c r="AH225" s="4">
        <v>0.26290000000000002</v>
      </c>
      <c r="AJ225" s="109"/>
      <c r="AL225" s="110"/>
      <c r="AM225" s="5">
        <v>729.66</v>
      </c>
      <c r="AN225" s="6">
        <v>243.22</v>
      </c>
    </row>
    <row r="226" spans="1:40" ht="45" x14ac:dyDescent="0.25">
      <c r="A226" t="s">
        <v>65</v>
      </c>
      <c r="B226">
        <v>2</v>
      </c>
      <c r="C226" t="s">
        <v>65</v>
      </c>
      <c r="D226">
        <v>0</v>
      </c>
      <c r="E226">
        <v>1</v>
      </c>
      <c r="F226">
        <v>15</v>
      </c>
      <c r="G226">
        <v>0</v>
      </c>
      <c r="H226">
        <v>0</v>
      </c>
      <c r="I226">
        <v>5</v>
      </c>
      <c r="J226">
        <v>0</v>
      </c>
      <c r="K226">
        <v>0</v>
      </c>
      <c r="L226" s="94" t="s">
        <v>72</v>
      </c>
      <c r="M226" s="95" t="s">
        <v>6</v>
      </c>
      <c r="N226" s="96" t="s">
        <v>6</v>
      </c>
      <c r="O226" s="97" t="s">
        <v>728</v>
      </c>
      <c r="P226" s="98" t="s">
        <v>102</v>
      </c>
      <c r="Q226" s="99" t="s">
        <v>729</v>
      </c>
      <c r="R226" s="100" t="s">
        <v>730</v>
      </c>
      <c r="S226" s="101" t="s">
        <v>228</v>
      </c>
      <c r="T226" s="1">
        <v>1</v>
      </c>
      <c r="U226" s="129">
        <v>706.22</v>
      </c>
      <c r="V226" s="103" t="s">
        <v>8</v>
      </c>
      <c r="W226" s="1">
        <f t="shared" si="47"/>
        <v>891.89</v>
      </c>
      <c r="X226" s="2">
        <f t="shared" si="48"/>
        <v>891.89</v>
      </c>
      <c r="Y226" s="104" t="s">
        <v>70</v>
      </c>
      <c r="Z226" t="s">
        <v>70</v>
      </c>
      <c r="AA226" s="105">
        <v>917.56</v>
      </c>
      <c r="AB226" s="106">
        <v>0</v>
      </c>
      <c r="AC226" s="107" t="s">
        <v>66</v>
      </c>
      <c r="AD226" t="s">
        <v>66</v>
      </c>
      <c r="AE226" s="59" t="s">
        <v>731</v>
      </c>
      <c r="AF226" s="108">
        <v>57</v>
      </c>
      <c r="AG226" s="3">
        <v>726.55</v>
      </c>
      <c r="AH226" s="4">
        <v>0.26290000000000002</v>
      </c>
      <c r="AJ226" s="109"/>
      <c r="AL226" s="110"/>
      <c r="AM226" s="5">
        <v>917.56</v>
      </c>
      <c r="AN226" s="6">
        <v>917.56</v>
      </c>
    </row>
    <row r="227" spans="1:40" ht="30" x14ac:dyDescent="0.25">
      <c r="A227" t="s">
        <v>65</v>
      </c>
      <c r="B227">
        <v>2</v>
      </c>
      <c r="C227" t="s">
        <v>65</v>
      </c>
      <c r="D227">
        <v>0</v>
      </c>
      <c r="E227">
        <v>1</v>
      </c>
      <c r="F227">
        <v>15</v>
      </c>
      <c r="G227">
        <v>0</v>
      </c>
      <c r="H227">
        <v>0</v>
      </c>
      <c r="I227">
        <v>6</v>
      </c>
      <c r="J227">
        <v>0</v>
      </c>
      <c r="K227">
        <v>0</v>
      </c>
      <c r="L227" s="94" t="s">
        <v>72</v>
      </c>
      <c r="M227" s="95" t="s">
        <v>6</v>
      </c>
      <c r="N227" s="96" t="s">
        <v>6</v>
      </c>
      <c r="O227" s="97" t="s">
        <v>732</v>
      </c>
      <c r="P227" s="98" t="s">
        <v>102</v>
      </c>
      <c r="Q227" s="99" t="s">
        <v>733</v>
      </c>
      <c r="R227" s="100" t="s">
        <v>734</v>
      </c>
      <c r="S227" s="101" t="s">
        <v>228</v>
      </c>
      <c r="T227" s="1">
        <v>1</v>
      </c>
      <c r="U227" s="129">
        <v>115.06</v>
      </c>
      <c r="V227" s="103" t="s">
        <v>8</v>
      </c>
      <c r="W227" s="1">
        <f t="shared" si="47"/>
        <v>145.31</v>
      </c>
      <c r="X227" s="2">
        <f t="shared" si="48"/>
        <v>145.31</v>
      </c>
      <c r="Y227" s="104" t="s">
        <v>70</v>
      </c>
      <c r="Z227" t="s">
        <v>70</v>
      </c>
      <c r="AA227" s="105">
        <v>132.87</v>
      </c>
      <c r="AB227" s="106">
        <v>0</v>
      </c>
      <c r="AC227" s="107" t="s">
        <v>66</v>
      </c>
      <c r="AD227" t="s">
        <v>66</v>
      </c>
      <c r="AE227" s="59" t="s">
        <v>735</v>
      </c>
      <c r="AF227" s="108">
        <v>59</v>
      </c>
      <c r="AG227" s="3">
        <v>105.89</v>
      </c>
      <c r="AH227" s="4">
        <v>0.26290000000000002</v>
      </c>
      <c r="AJ227" s="109"/>
      <c r="AL227" s="110"/>
      <c r="AM227" s="5">
        <v>132.87</v>
      </c>
      <c r="AN227" s="6">
        <v>132.87</v>
      </c>
    </row>
    <row r="228" spans="1:40" ht="30" x14ac:dyDescent="0.25">
      <c r="A228" t="s">
        <v>65</v>
      </c>
      <c r="B228">
        <v>2</v>
      </c>
      <c r="C228" t="s">
        <v>65</v>
      </c>
      <c r="D228">
        <v>0</v>
      </c>
      <c r="E228">
        <v>1</v>
      </c>
      <c r="F228">
        <v>15</v>
      </c>
      <c r="G228">
        <v>0</v>
      </c>
      <c r="H228">
        <v>0</v>
      </c>
      <c r="I228">
        <v>7</v>
      </c>
      <c r="J228">
        <v>0</v>
      </c>
      <c r="K228">
        <v>0</v>
      </c>
      <c r="L228" s="94" t="s">
        <v>72</v>
      </c>
      <c r="M228" s="95" t="s">
        <v>6</v>
      </c>
      <c r="N228" s="96" t="s">
        <v>6</v>
      </c>
      <c r="O228" s="97" t="s">
        <v>736</v>
      </c>
      <c r="P228" s="98" t="s">
        <v>102</v>
      </c>
      <c r="Q228" s="99" t="s">
        <v>737</v>
      </c>
      <c r="R228" s="100" t="s">
        <v>738</v>
      </c>
      <c r="S228" s="101" t="s">
        <v>228</v>
      </c>
      <c r="T228" s="1">
        <v>1</v>
      </c>
      <c r="U228" s="129">
        <v>139.59</v>
      </c>
      <c r="V228" s="103" t="s">
        <v>8</v>
      </c>
      <c r="W228" s="1">
        <f t="shared" si="47"/>
        <v>176.29</v>
      </c>
      <c r="X228" s="2">
        <f t="shared" si="48"/>
        <v>176.29</v>
      </c>
      <c r="Y228" s="104" t="s">
        <v>70</v>
      </c>
      <c r="Z228" t="s">
        <v>70</v>
      </c>
      <c r="AA228" s="105">
        <v>178.86</v>
      </c>
      <c r="AB228" s="106">
        <v>0</v>
      </c>
      <c r="AC228" s="107" t="s">
        <v>66</v>
      </c>
      <c r="AD228" t="s">
        <v>66</v>
      </c>
      <c r="AE228" s="59" t="s">
        <v>739</v>
      </c>
      <c r="AF228" s="108">
        <v>60</v>
      </c>
      <c r="AG228" s="3">
        <v>142.31</v>
      </c>
      <c r="AH228" s="4">
        <v>0.26290000000000002</v>
      </c>
      <c r="AJ228" s="109"/>
      <c r="AL228" s="110"/>
      <c r="AM228" s="5">
        <v>178.86</v>
      </c>
      <c r="AN228" s="6">
        <v>178.86</v>
      </c>
    </row>
    <row r="229" spans="1:40" ht="30" x14ac:dyDescent="0.25">
      <c r="A229" t="s">
        <v>65</v>
      </c>
      <c r="B229">
        <v>2</v>
      </c>
      <c r="C229" t="s">
        <v>65</v>
      </c>
      <c r="D229">
        <v>0</v>
      </c>
      <c r="E229">
        <v>1</v>
      </c>
      <c r="F229">
        <v>15</v>
      </c>
      <c r="G229">
        <v>0</v>
      </c>
      <c r="H229">
        <v>0</v>
      </c>
      <c r="I229">
        <v>8</v>
      </c>
      <c r="J229">
        <v>0</v>
      </c>
      <c r="K229">
        <v>0</v>
      </c>
      <c r="L229" s="94" t="s">
        <v>72</v>
      </c>
      <c r="M229" s="95" t="s">
        <v>6</v>
      </c>
      <c r="N229" s="96" t="s">
        <v>6</v>
      </c>
      <c r="O229" s="97" t="s">
        <v>740</v>
      </c>
      <c r="P229" s="98" t="s">
        <v>102</v>
      </c>
      <c r="Q229" s="99" t="s">
        <v>741</v>
      </c>
      <c r="R229" s="100" t="s">
        <v>742</v>
      </c>
      <c r="S229" s="101" t="s">
        <v>228</v>
      </c>
      <c r="T229" s="1">
        <v>19</v>
      </c>
      <c r="U229" s="129">
        <v>107.58</v>
      </c>
      <c r="V229" s="103" t="s">
        <v>8</v>
      </c>
      <c r="W229" s="1">
        <f t="shared" si="47"/>
        <v>135.86000000000001</v>
      </c>
      <c r="X229" s="2">
        <f t="shared" si="48"/>
        <v>2581.34</v>
      </c>
      <c r="Y229" s="104" t="s">
        <v>70</v>
      </c>
      <c r="Z229" t="s">
        <v>70</v>
      </c>
      <c r="AA229" s="105">
        <v>1932.3</v>
      </c>
      <c r="AB229" s="106">
        <v>0</v>
      </c>
      <c r="AC229" s="107" t="s">
        <v>66</v>
      </c>
      <c r="AD229" t="s">
        <v>66</v>
      </c>
      <c r="AE229" s="59" t="s">
        <v>743</v>
      </c>
      <c r="AF229" s="108">
        <v>61</v>
      </c>
      <c r="AG229" s="3">
        <v>102.34</v>
      </c>
      <c r="AH229" s="4">
        <v>0.26290000000000002</v>
      </c>
      <c r="AJ229" s="109"/>
      <c r="AL229" s="110"/>
      <c r="AM229" s="5">
        <v>1932.3</v>
      </c>
      <c r="AN229" s="6">
        <v>128.82</v>
      </c>
    </row>
    <row r="230" spans="1:40" ht="30" x14ac:dyDescent="0.25">
      <c r="A230" t="s">
        <v>65</v>
      </c>
      <c r="B230">
        <v>2</v>
      </c>
      <c r="C230" t="s">
        <v>65</v>
      </c>
      <c r="D230">
        <v>0</v>
      </c>
      <c r="E230">
        <v>1</v>
      </c>
      <c r="F230">
        <v>15</v>
      </c>
      <c r="G230">
        <v>0</v>
      </c>
      <c r="H230">
        <v>0</v>
      </c>
      <c r="I230">
        <v>9</v>
      </c>
      <c r="J230">
        <v>0</v>
      </c>
      <c r="K230">
        <v>0</v>
      </c>
      <c r="L230" s="94" t="s">
        <v>72</v>
      </c>
      <c r="M230" s="95" t="s">
        <v>6</v>
      </c>
      <c r="N230" s="96" t="s">
        <v>6</v>
      </c>
      <c r="O230" s="97" t="s">
        <v>744</v>
      </c>
      <c r="P230" s="98" t="s">
        <v>102</v>
      </c>
      <c r="Q230" s="99" t="s">
        <v>745</v>
      </c>
      <c r="R230" s="100" t="s">
        <v>746</v>
      </c>
      <c r="S230" s="101" t="s">
        <v>228</v>
      </c>
      <c r="T230" s="1">
        <v>6</v>
      </c>
      <c r="U230" s="129">
        <v>41.75</v>
      </c>
      <c r="V230" s="103" t="s">
        <v>8</v>
      </c>
      <c r="W230" s="1">
        <f t="shared" si="47"/>
        <v>52.73</v>
      </c>
      <c r="X230" s="2">
        <f t="shared" si="48"/>
        <v>316.38</v>
      </c>
      <c r="Y230" s="104" t="s">
        <v>70</v>
      </c>
      <c r="Z230" t="s">
        <v>70</v>
      </c>
      <c r="AA230" s="105">
        <v>222.48</v>
      </c>
      <c r="AB230" s="106">
        <v>0</v>
      </c>
      <c r="AC230" s="107" t="s">
        <v>66</v>
      </c>
      <c r="AD230" t="s">
        <v>66</v>
      </c>
      <c r="AE230" s="59" t="s">
        <v>747</v>
      </c>
      <c r="AF230" s="108">
        <v>62</v>
      </c>
      <c r="AG230" s="3">
        <v>29.36</v>
      </c>
      <c r="AH230" s="4">
        <v>0.26290000000000002</v>
      </c>
      <c r="AJ230" s="109"/>
      <c r="AL230" s="110"/>
      <c r="AM230" s="5">
        <v>222.48</v>
      </c>
      <c r="AN230" s="6">
        <v>37.08</v>
      </c>
    </row>
    <row r="231" spans="1:40" ht="45" x14ac:dyDescent="0.25">
      <c r="A231" t="s">
        <v>65</v>
      </c>
      <c r="B231">
        <v>2</v>
      </c>
      <c r="C231" t="s">
        <v>65</v>
      </c>
      <c r="D231">
        <v>0</v>
      </c>
      <c r="E231">
        <v>1</v>
      </c>
      <c r="F231">
        <v>15</v>
      </c>
      <c r="G231">
        <v>0</v>
      </c>
      <c r="H231">
        <v>0</v>
      </c>
      <c r="I231">
        <v>10</v>
      </c>
      <c r="J231">
        <v>0</v>
      </c>
      <c r="K231">
        <v>0</v>
      </c>
      <c r="L231" s="94" t="s">
        <v>72</v>
      </c>
      <c r="M231" s="95" t="s">
        <v>6</v>
      </c>
      <c r="N231" s="96" t="s">
        <v>6</v>
      </c>
      <c r="O231" s="97" t="s">
        <v>748</v>
      </c>
      <c r="P231" s="98" t="s">
        <v>102</v>
      </c>
      <c r="Q231" s="99" t="s">
        <v>749</v>
      </c>
      <c r="R231" s="100" t="s">
        <v>750</v>
      </c>
      <c r="S231" s="101" t="s">
        <v>117</v>
      </c>
      <c r="T231" s="1">
        <v>77.37</v>
      </c>
      <c r="U231" s="129">
        <v>261.01</v>
      </c>
      <c r="V231" s="103" t="s">
        <v>8</v>
      </c>
      <c r="W231" s="1">
        <f t="shared" si="47"/>
        <v>329.63</v>
      </c>
      <c r="X231" s="2">
        <f t="shared" si="48"/>
        <v>25503.47</v>
      </c>
      <c r="Y231" s="104" t="s">
        <v>70</v>
      </c>
      <c r="Z231" t="s">
        <v>70</v>
      </c>
      <c r="AA231" s="105">
        <v>25503.47</v>
      </c>
      <c r="AB231" s="106">
        <v>0</v>
      </c>
      <c r="AC231" s="107" t="s">
        <v>66</v>
      </c>
      <c r="AD231" t="s">
        <v>66</v>
      </c>
      <c r="AE231" s="59" t="s">
        <v>751</v>
      </c>
      <c r="AF231" s="108">
        <v>63</v>
      </c>
      <c r="AG231" s="3">
        <v>261.01</v>
      </c>
      <c r="AH231" s="4">
        <v>0.26290000000000002</v>
      </c>
      <c r="AJ231" s="109"/>
      <c r="AL231" s="110"/>
      <c r="AM231" s="5">
        <v>25503.47</v>
      </c>
      <c r="AN231" s="6">
        <v>329.63</v>
      </c>
    </row>
    <row r="232" spans="1:40" x14ac:dyDescent="0.25">
      <c r="A232">
        <v>2</v>
      </c>
      <c r="B232">
        <v>2</v>
      </c>
      <c r="C232">
        <v>2</v>
      </c>
      <c r="D232">
        <v>4</v>
      </c>
      <c r="E232">
        <v>1</v>
      </c>
      <c r="F232">
        <v>16</v>
      </c>
      <c r="G232">
        <v>0</v>
      </c>
      <c r="H232">
        <v>0</v>
      </c>
      <c r="I232">
        <v>0</v>
      </c>
      <c r="J232">
        <v>4</v>
      </c>
      <c r="K232" t="e">
        <v>#N/A</v>
      </c>
      <c r="L232" s="94" t="s">
        <v>72</v>
      </c>
      <c r="M232" s="95" t="s">
        <v>3</v>
      </c>
      <c r="N232" s="96" t="s">
        <v>3</v>
      </c>
      <c r="O232" s="97" t="s">
        <v>752</v>
      </c>
      <c r="P232" s="98" t="s">
        <v>68</v>
      </c>
      <c r="Q232" s="99"/>
      <c r="R232" s="100" t="s">
        <v>753</v>
      </c>
      <c r="S232" s="101" t="s">
        <v>67</v>
      </c>
      <c r="T232" s="1">
        <v>0</v>
      </c>
      <c r="U232" s="129">
        <v>0</v>
      </c>
      <c r="V232" s="103" t="s">
        <v>8</v>
      </c>
      <c r="W232" s="1">
        <v>0</v>
      </c>
      <c r="X232" s="2">
        <f>SUM(X233:X235)</f>
        <v>6144.64</v>
      </c>
      <c r="Y232" s="104" t="s">
        <v>70</v>
      </c>
      <c r="Z232" t="s">
        <v>66</v>
      </c>
      <c r="AA232" s="105">
        <v>5973.89</v>
      </c>
      <c r="AB232" s="106">
        <v>0</v>
      </c>
      <c r="AC232" s="107" t="s">
        <v>66</v>
      </c>
      <c r="AD232">
        <v>17</v>
      </c>
      <c r="AE232" s="59" t="b">
        <v>0</v>
      </c>
      <c r="AF232" s="108" t="s">
        <v>69</v>
      </c>
      <c r="AG232" s="3">
        <v>0</v>
      </c>
      <c r="AH232" s="4">
        <v>0.26290000000000002</v>
      </c>
      <c r="AJ232" s="109"/>
      <c r="AL232" s="110"/>
      <c r="AM232" s="5">
        <v>5973.89</v>
      </c>
      <c r="AN232" s="6">
        <v>0</v>
      </c>
    </row>
    <row r="233" spans="1:40" x14ac:dyDescent="0.25">
      <c r="A233" t="s">
        <v>65</v>
      </c>
      <c r="B233">
        <v>2</v>
      </c>
      <c r="C233" t="s">
        <v>65</v>
      </c>
      <c r="D233">
        <v>0</v>
      </c>
      <c r="E233">
        <v>1</v>
      </c>
      <c r="F233">
        <v>16</v>
      </c>
      <c r="G233">
        <v>0</v>
      </c>
      <c r="H233">
        <v>0</v>
      </c>
      <c r="I233">
        <v>1</v>
      </c>
      <c r="J233">
        <v>0</v>
      </c>
      <c r="K233">
        <v>0</v>
      </c>
      <c r="L233" s="94" t="s">
        <v>72</v>
      </c>
      <c r="M233" s="95" t="s">
        <v>6</v>
      </c>
      <c r="N233" s="96" t="s">
        <v>6</v>
      </c>
      <c r="O233" s="97" t="s">
        <v>754</v>
      </c>
      <c r="P233" s="98" t="s">
        <v>68</v>
      </c>
      <c r="Q233" s="99" t="s">
        <v>755</v>
      </c>
      <c r="R233" s="100" t="s">
        <v>756</v>
      </c>
      <c r="S233" s="101" t="s">
        <v>85</v>
      </c>
      <c r="T233" s="1">
        <v>251.1</v>
      </c>
      <c r="U233" s="129">
        <v>13.28</v>
      </c>
      <c r="V233" s="103" t="s">
        <v>8</v>
      </c>
      <c r="W233" s="1">
        <f>ROUND(U233*(1+$S$8),2)</f>
        <v>16.77</v>
      </c>
      <c r="X233" s="2">
        <f t="shared" ref="X233:X235" si="49">ROUND(W233*T233,2)</f>
        <v>4210.95</v>
      </c>
      <c r="Y233" s="104" t="s">
        <v>70</v>
      </c>
      <c r="Z233" t="s">
        <v>70</v>
      </c>
      <c r="AA233" s="105">
        <v>4113.0200000000004</v>
      </c>
      <c r="AB233" s="106">
        <v>0</v>
      </c>
      <c r="AC233" s="107" t="s">
        <v>66</v>
      </c>
      <c r="AD233" t="s">
        <v>66</v>
      </c>
      <c r="AE233" s="59" t="s">
        <v>757</v>
      </c>
      <c r="AF233" s="108">
        <v>7143</v>
      </c>
      <c r="AG233" s="3">
        <v>13.28</v>
      </c>
      <c r="AH233" s="4">
        <v>0.26290000000000002</v>
      </c>
      <c r="AJ233" s="109"/>
      <c r="AL233" s="110"/>
      <c r="AM233" s="5">
        <v>4113.0200000000004</v>
      </c>
      <c r="AN233" s="6">
        <v>16.38</v>
      </c>
    </row>
    <row r="234" spans="1:40" ht="30" x14ac:dyDescent="0.25">
      <c r="A234" t="s">
        <v>65</v>
      </c>
      <c r="B234">
        <v>2</v>
      </c>
      <c r="C234" t="s">
        <v>65</v>
      </c>
      <c r="D234">
        <v>0</v>
      </c>
      <c r="E234">
        <v>1</v>
      </c>
      <c r="F234">
        <v>16</v>
      </c>
      <c r="G234">
        <v>0</v>
      </c>
      <c r="H234">
        <v>0</v>
      </c>
      <c r="I234">
        <v>2</v>
      </c>
      <c r="J234">
        <v>0</v>
      </c>
      <c r="K234">
        <v>0</v>
      </c>
      <c r="L234" s="94" t="s">
        <v>72</v>
      </c>
      <c r="M234" s="95" t="s">
        <v>6</v>
      </c>
      <c r="N234" s="96" t="s">
        <v>6</v>
      </c>
      <c r="O234" s="97" t="s">
        <v>758</v>
      </c>
      <c r="P234" s="98" t="s">
        <v>68</v>
      </c>
      <c r="Q234" s="99" t="s">
        <v>759</v>
      </c>
      <c r="R234" s="100" t="s">
        <v>760</v>
      </c>
      <c r="S234" s="101" t="s">
        <v>85</v>
      </c>
      <c r="T234" s="1">
        <v>251.1</v>
      </c>
      <c r="U234" s="129">
        <v>3.55</v>
      </c>
      <c r="V234" s="103" t="s">
        <v>8</v>
      </c>
      <c r="W234" s="1">
        <f>ROUND(U234*(1+$S$8),2)</f>
        <v>4.4800000000000004</v>
      </c>
      <c r="X234" s="2">
        <f t="shared" si="49"/>
        <v>1124.93</v>
      </c>
      <c r="Y234" s="104" t="s">
        <v>70</v>
      </c>
      <c r="Z234" t="s">
        <v>70</v>
      </c>
      <c r="AA234" s="105">
        <v>1052.1099999999999</v>
      </c>
      <c r="AB234" s="106">
        <v>0</v>
      </c>
      <c r="AC234" s="107" t="s">
        <v>66</v>
      </c>
      <c r="AD234" t="s">
        <v>66</v>
      </c>
      <c r="AE234" s="59" t="s">
        <v>761</v>
      </c>
      <c r="AF234" s="108">
        <v>7139</v>
      </c>
      <c r="AG234" s="3">
        <v>3.55</v>
      </c>
      <c r="AH234" s="4">
        <v>0.26290000000000002</v>
      </c>
      <c r="AJ234" s="109"/>
      <c r="AL234" s="110"/>
      <c r="AM234" s="5">
        <v>1052.1099999999999</v>
      </c>
      <c r="AN234" s="6">
        <v>4.1900000000000004</v>
      </c>
    </row>
    <row r="235" spans="1:40" x14ac:dyDescent="0.25">
      <c r="A235" t="s">
        <v>65</v>
      </c>
      <c r="B235">
        <v>2</v>
      </c>
      <c r="C235" t="s">
        <v>65</v>
      </c>
      <c r="D235">
        <v>0</v>
      </c>
      <c r="E235">
        <v>1</v>
      </c>
      <c r="F235">
        <v>16</v>
      </c>
      <c r="G235">
        <v>0</v>
      </c>
      <c r="H235">
        <v>0</v>
      </c>
      <c r="I235">
        <v>3</v>
      </c>
      <c r="J235">
        <v>0</v>
      </c>
      <c r="K235">
        <v>0</v>
      </c>
      <c r="L235" s="94" t="s">
        <v>72</v>
      </c>
      <c r="M235" s="95" t="s">
        <v>6</v>
      </c>
      <c r="N235" s="96" t="s">
        <v>6</v>
      </c>
      <c r="O235" s="97" t="s">
        <v>762</v>
      </c>
      <c r="P235" s="98" t="s">
        <v>102</v>
      </c>
      <c r="Q235" s="99" t="s">
        <v>763</v>
      </c>
      <c r="R235" s="100" t="s">
        <v>764</v>
      </c>
      <c r="S235" s="101" t="s">
        <v>228</v>
      </c>
      <c r="T235" s="1">
        <v>1</v>
      </c>
      <c r="U235" s="129">
        <v>640.4</v>
      </c>
      <c r="V235" s="103" t="s">
        <v>8</v>
      </c>
      <c r="W235" s="1">
        <f>ROUND(U235*(1+$S$8),2)</f>
        <v>808.76</v>
      </c>
      <c r="X235" s="2">
        <f t="shared" si="49"/>
        <v>808.76</v>
      </c>
      <c r="Y235" s="104" t="s">
        <v>70</v>
      </c>
      <c r="Z235" t="s">
        <v>70</v>
      </c>
      <c r="AA235" s="105">
        <v>808.76</v>
      </c>
      <c r="AB235" s="106">
        <v>0</v>
      </c>
      <c r="AC235" s="107" t="s">
        <v>66</v>
      </c>
      <c r="AD235" t="s">
        <v>66</v>
      </c>
      <c r="AE235" s="59" t="s">
        <v>765</v>
      </c>
      <c r="AF235" s="108">
        <v>6</v>
      </c>
      <c r="AG235" s="3">
        <v>640.4</v>
      </c>
      <c r="AH235" s="4">
        <v>0.26290000000000002</v>
      </c>
      <c r="AJ235" s="109"/>
      <c r="AL235" s="110"/>
      <c r="AM235" s="5">
        <v>808.76</v>
      </c>
      <c r="AN235" s="6">
        <v>808.76</v>
      </c>
    </row>
    <row r="236" spans="1:40" ht="5.0999999999999996" customHeight="1" x14ac:dyDescent="0.25">
      <c r="A236">
        <v>-1</v>
      </c>
      <c r="C236">
        <v>-1</v>
      </c>
      <c r="E236">
        <v>0</v>
      </c>
      <c r="F236">
        <v>0</v>
      </c>
      <c r="G236">
        <v>0</v>
      </c>
      <c r="H236">
        <v>0</v>
      </c>
      <c r="I236">
        <v>0</v>
      </c>
      <c r="L236" s="94" t="s">
        <v>72</v>
      </c>
      <c r="M236" s="113"/>
      <c r="N236" s="114"/>
      <c r="O236" s="113"/>
      <c r="P236" s="115"/>
      <c r="Q236" s="115"/>
      <c r="R236" s="115"/>
      <c r="S236" s="115"/>
      <c r="T236" s="115"/>
      <c r="U236" s="115"/>
      <c r="V236" s="115"/>
      <c r="W236" s="115"/>
      <c r="X236" s="114"/>
      <c r="AG236" s="116"/>
      <c r="AH236" s="117"/>
      <c r="AJ236" s="118"/>
      <c r="AL236" s="116"/>
      <c r="AM236" s="119"/>
      <c r="AN236" s="117"/>
    </row>
    <row r="238" spans="1:40" hidden="1" x14ac:dyDescent="0.25"/>
    <row r="239" spans="1:40" x14ac:dyDescent="0.25">
      <c r="O239" s="120" t="s">
        <v>766</v>
      </c>
      <c r="Q239" s="198" t="s">
        <v>767</v>
      </c>
      <c r="R239" s="198"/>
      <c r="S239" s="198"/>
      <c r="T239" s="198"/>
      <c r="U239" s="198"/>
      <c r="V239" s="198"/>
      <c r="W239" s="198"/>
      <c r="X239" s="198"/>
    </row>
    <row r="240" spans="1:40" hidden="1" x14ac:dyDescent="0.25"/>
    <row r="241" spans="15:28" hidden="1" x14ac:dyDescent="0.25">
      <c r="O241" s="121" t="s">
        <v>768</v>
      </c>
      <c r="X241" s="122"/>
    </row>
    <row r="242" spans="15:28" ht="12.75" hidden="1" customHeight="1" x14ac:dyDescent="0.25"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</row>
    <row r="243" spans="15:28" hidden="1" x14ac:dyDescent="0.25"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</row>
    <row r="244" spans="15:28" hidden="1" x14ac:dyDescent="0.25"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</row>
    <row r="245" spans="15:28" x14ac:dyDescent="0.25"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  <c r="AA245" s="123"/>
      <c r="AB245" s="123"/>
    </row>
    <row r="246" spans="15:28" x14ac:dyDescent="0.25">
      <c r="O246" s="200" t="s">
        <v>769</v>
      </c>
      <c r="P246" s="200"/>
      <c r="Q246" s="200"/>
      <c r="R246" s="200"/>
      <c r="S246" s="200"/>
      <c r="T246" s="200"/>
      <c r="U246" s="200"/>
      <c r="V246" s="200"/>
      <c r="W246" s="200"/>
      <c r="X246" s="200"/>
      <c r="Y246" s="124"/>
      <c r="Z246" s="124"/>
      <c r="AA246" s="124"/>
      <c r="AB246" s="124"/>
    </row>
    <row r="247" spans="15:28" ht="15" customHeight="1" x14ac:dyDescent="0.25">
      <c r="O247" s="201"/>
      <c r="P247" s="201"/>
      <c r="Q247" s="201"/>
      <c r="R247" s="201"/>
      <c r="S247" s="201"/>
      <c r="T247" s="201"/>
      <c r="U247" s="201"/>
      <c r="V247" s="201"/>
      <c r="W247" s="201"/>
      <c r="X247" s="201"/>
      <c r="Y247" s="124"/>
      <c r="Z247" s="124"/>
      <c r="AA247" s="124"/>
      <c r="AB247" s="124"/>
    </row>
    <row r="249" spans="15:28" ht="44.25" customHeight="1" x14ac:dyDescent="0.25">
      <c r="O249" s="202" t="s">
        <v>825</v>
      </c>
      <c r="P249" s="202"/>
      <c r="Q249" s="202"/>
      <c r="S249" s="195"/>
      <c r="T249" s="195"/>
      <c r="U249" s="195"/>
      <c r="V249" s="195"/>
      <c r="W249" s="195"/>
    </row>
    <row r="250" spans="15:28" x14ac:dyDescent="0.25">
      <c r="O250" s="125" t="s">
        <v>770</v>
      </c>
      <c r="S250" s="126" t="s">
        <v>798</v>
      </c>
      <c r="T250" s="126"/>
      <c r="U250" s="126"/>
      <c r="V250" s="126"/>
    </row>
    <row r="251" spans="15:28" x14ac:dyDescent="0.25">
      <c r="S251" s="66" t="s">
        <v>772</v>
      </c>
      <c r="T251" s="203" t="s">
        <v>822</v>
      </c>
      <c r="U251" s="203"/>
      <c r="V251" s="203"/>
    </row>
    <row r="252" spans="15:28" x14ac:dyDescent="0.25">
      <c r="O252" s="196">
        <f ca="1">TODAY()</f>
        <v>45607</v>
      </c>
      <c r="P252" s="196"/>
      <c r="Q252" s="196"/>
      <c r="S252" s="66" t="s">
        <v>773</v>
      </c>
      <c r="T252" s="204" t="s">
        <v>823</v>
      </c>
      <c r="U252" s="204"/>
      <c r="V252" s="204"/>
    </row>
    <row r="253" spans="15:28" x14ac:dyDescent="0.25">
      <c r="O253" s="127" t="s">
        <v>774</v>
      </c>
      <c r="P253" s="128"/>
      <c r="Q253" s="128"/>
      <c r="S253" s="66" t="s">
        <v>775</v>
      </c>
      <c r="T253" s="194" t="s">
        <v>824</v>
      </c>
      <c r="U253" s="194"/>
      <c r="V253" s="194"/>
    </row>
  </sheetData>
  <mergeCells count="28">
    <mergeCell ref="AE5:AF5"/>
    <mergeCell ref="AJ7:AJ11"/>
    <mergeCell ref="AL7:AL11"/>
    <mergeCell ref="Y8:Y12"/>
    <mergeCell ref="Z8:Z12"/>
    <mergeCell ref="AA12:AB12"/>
    <mergeCell ref="T253:V253"/>
    <mergeCell ref="S249:W249"/>
    <mergeCell ref="O252:Q252"/>
    <mergeCell ref="O15:R15"/>
    <mergeCell ref="Q239:X239"/>
    <mergeCell ref="O242:X244"/>
    <mergeCell ref="O246:X246"/>
    <mergeCell ref="O247:X247"/>
    <mergeCell ref="O249:Q249"/>
    <mergeCell ref="T251:V251"/>
    <mergeCell ref="T252:V252"/>
    <mergeCell ref="L8:L12"/>
    <mergeCell ref="F9:K9"/>
    <mergeCell ref="F8:K8"/>
    <mergeCell ref="S4:V5"/>
    <mergeCell ref="W1:X8"/>
    <mergeCell ref="S7:V7"/>
    <mergeCell ref="S8:V8"/>
    <mergeCell ref="O4:P4"/>
    <mergeCell ref="O5:P5"/>
    <mergeCell ref="O8:P8"/>
    <mergeCell ref="O7:P7"/>
  </mergeCells>
  <conditionalFormatting sqref="M14">
    <cfRule type="cellIs" dxfId="83" priority="1192" stopIfTrue="1" operator="notEqual">
      <formula>$N14</formula>
    </cfRule>
  </conditionalFormatting>
  <conditionalFormatting sqref="M16:M235">
    <cfRule type="cellIs" dxfId="82" priority="1" stopIfTrue="1" operator="notEqual">
      <formula>$N16</formula>
    </cfRule>
  </conditionalFormatting>
  <conditionalFormatting sqref="N14:O14 R14 W14:X14">
    <cfRule type="expression" dxfId="81" priority="1193" stopIfTrue="1">
      <formula>$C14=1</formula>
    </cfRule>
    <cfRule type="expression" dxfId="80" priority="1194" stopIfTrue="1">
      <formula>OR($C14=0,$C14=2,$C14=3,$C14=4)</formula>
    </cfRule>
  </conditionalFormatting>
  <conditionalFormatting sqref="N16:O235 R16:R235 W16:X235">
    <cfRule type="expression" dxfId="79" priority="2" stopIfTrue="1">
      <formula>$C16=1</formula>
    </cfRule>
    <cfRule type="expression" dxfId="78" priority="3" stopIfTrue="1">
      <formula>OR($C16=0,$C16=2,$C16=3,$C16=4)</formula>
    </cfRule>
  </conditionalFormatting>
  <conditionalFormatting sqref="O8:P8">
    <cfRule type="expression" dxfId="77" priority="1209" stopIfTrue="1">
      <formula>ISERROR(INDIRECT($F$9))</formula>
    </cfRule>
  </conditionalFormatting>
  <conditionalFormatting sqref="P14:Q14 S14:T14 Y14 AG14:AH14">
    <cfRule type="expression" dxfId="76" priority="1198" stopIfTrue="1">
      <formula>$C14=1</formula>
    </cfRule>
    <cfRule type="expression" dxfId="75" priority="1199" stopIfTrue="1">
      <formula>OR($C14=0,$C14=2,$C14=3,$C14=4)</formula>
    </cfRule>
  </conditionalFormatting>
  <conditionalFormatting sqref="P16:Q235 S16:T235 Y16:Y235 AG16:AH235">
    <cfRule type="expression" dxfId="74" priority="7" stopIfTrue="1">
      <formula>$C16=1</formula>
    </cfRule>
  </conditionalFormatting>
  <conditionalFormatting sqref="P16:Q235 Y16:Y235 AG16:AH235 S195:T195">
    <cfRule type="expression" dxfId="73" priority="8" stopIfTrue="1">
      <formula>OR($C16=0,$C16=2,$C16=3,$C16=4)</formula>
    </cfRule>
  </conditionalFormatting>
  <conditionalFormatting sqref="S7:S8">
    <cfRule type="expression" dxfId="72" priority="1210" stopIfTrue="1">
      <formula>TIPOORCAMENTO="Proposto"</formula>
    </cfRule>
  </conditionalFormatting>
  <conditionalFormatting sqref="S9:V9">
    <cfRule type="expression" dxfId="71" priority="1191" stopIfTrue="1">
      <formula>TIPOORCAMENTO="Proposto"</formula>
    </cfRule>
  </conditionalFormatting>
  <conditionalFormatting sqref="S16:V194">
    <cfRule type="expression" dxfId="70" priority="22" stopIfTrue="1">
      <formula>OR($C16=0,$C16=2,$C16=3,$C16=4)</formula>
    </cfRule>
  </conditionalFormatting>
  <conditionalFormatting sqref="S196:V235">
    <cfRule type="expression" dxfId="69" priority="209" stopIfTrue="1">
      <formula>OR($C196=0,$C196=2,$C196=3,$C196=4)</formula>
    </cfRule>
  </conditionalFormatting>
  <conditionalFormatting sqref="U14:V14">
    <cfRule type="expression" dxfId="68" priority="1195" stopIfTrue="1">
      <formula>$C14=1</formula>
    </cfRule>
    <cfRule type="expression" dxfId="67" priority="1196" stopIfTrue="1">
      <formula>OR($C14=0,$C14=2,$C14=3,$C14=4)</formula>
    </cfRule>
    <cfRule type="expression" dxfId="66" priority="1197" stopIfTrue="1">
      <formula>AND(TIPOORCAMENTO="Licitado",$C14&lt;&gt;"L",$C14&lt;&gt;-1)</formula>
    </cfRule>
  </conditionalFormatting>
  <conditionalFormatting sqref="U16:V194">
    <cfRule type="expression" dxfId="65" priority="23" stopIfTrue="1">
      <formula>AND(TIPOORCAMENTO="Licitado",$C16&lt;&gt;"L",$C16&lt;&gt;-1)</formula>
    </cfRule>
  </conditionalFormatting>
  <conditionalFormatting sqref="U16:V235">
    <cfRule type="expression" dxfId="64" priority="4" stopIfTrue="1">
      <formula>$C16=1</formula>
    </cfRule>
  </conditionalFormatting>
  <conditionalFormatting sqref="U195:V195">
    <cfRule type="expression" dxfId="63" priority="5" stopIfTrue="1">
      <formula>OR($C195=0,$C195=2,$C195=3,$C195=4)</formula>
    </cfRule>
    <cfRule type="expression" dxfId="62" priority="6" stopIfTrue="1">
      <formula>AND(TIPOORCAMENTO="Licitado",$C195&lt;&gt;"L",$C195&lt;&gt;-1)</formula>
    </cfRule>
  </conditionalFormatting>
  <conditionalFormatting sqref="U196:V235">
    <cfRule type="expression" dxfId="61" priority="210" stopIfTrue="1">
      <formula>AND(TIPOORCAMENTO="Licitado",$C196&lt;&gt;"L",$C196&lt;&gt;-1)</formula>
    </cfRule>
  </conditionalFormatting>
  <conditionalFormatting sqref="AJ7:AJ236">
    <cfRule type="expression" dxfId="60" priority="9" stopIfTrue="1">
      <formula>OR(ACOMPANHAMENTO&lt;&gt;"BM",TIPOORCAMENTO="Licitado")</formula>
    </cfRule>
    <cfRule type="expression" dxfId="59" priority="10" stopIfTrue="1">
      <formula>$C7=1</formula>
    </cfRule>
    <cfRule type="expression" dxfId="58" priority="11" stopIfTrue="1">
      <formula>OR(AND(ISNUMBER($C7),$C7=0),$C7=2,$C7=3,$C7=4)</formula>
    </cfRule>
  </conditionalFormatting>
  <conditionalFormatting sqref="AL7:AL236">
    <cfRule type="expression" dxfId="57" priority="13" stopIfTrue="1">
      <formula>$C7=1</formula>
    </cfRule>
    <cfRule type="expression" dxfId="56" priority="14" stopIfTrue="1">
      <formula>OR(AND(ISNUMBER($C7),$C7=0),$C7=2,$C7=3,$C7=4)</formula>
    </cfRule>
  </conditionalFormatting>
  <conditionalFormatting sqref="AL7:AN236">
    <cfRule type="expression" dxfId="55" priority="12" stopIfTrue="1">
      <formula>TIPOORCAMENTO="PROPOSTO"</formula>
    </cfRule>
  </conditionalFormatting>
  <conditionalFormatting sqref="AM7:AN236">
    <cfRule type="expression" dxfId="54" priority="16" stopIfTrue="1">
      <formula>$C7=1</formula>
    </cfRule>
    <cfRule type="expression" dxfId="53" priority="17" stopIfTrue="1">
      <formula>OR(AND(ISNUMBER($C7),$C7=0),$C7=2,$C7=3,$C7=4)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71" fitToHeight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8CBA4-EDCC-40E8-87D4-D0EF98BF8C08}">
  <sheetPr>
    <pageSetUpPr fitToPage="1"/>
  </sheetPr>
  <dimension ref="B2:Y65"/>
  <sheetViews>
    <sheetView topLeftCell="C1" workbookViewId="0">
      <selection activeCell="J74" sqref="J74"/>
    </sheetView>
  </sheetViews>
  <sheetFormatPr defaultRowHeight="15" x14ac:dyDescent="0.25"/>
  <cols>
    <col min="1" max="1" width="0" hidden="1" customWidth="1"/>
    <col min="2" max="2" width="12.7109375" hidden="1" customWidth="1"/>
    <col min="3" max="3" width="7.140625" customWidth="1"/>
    <col min="4" max="4" width="14.5703125" customWidth="1"/>
    <col min="5" max="5" width="12" customWidth="1"/>
    <col min="6" max="6" width="11" customWidth="1"/>
    <col min="7" max="7" width="11.42578125" customWidth="1"/>
    <col min="8" max="8" width="10.7109375" customWidth="1"/>
    <col min="9" max="20" width="11" customWidth="1"/>
    <col min="23" max="23" width="13.85546875" bestFit="1" customWidth="1"/>
  </cols>
  <sheetData>
    <row r="2" spans="2:20" ht="15.75" x14ac:dyDescent="0.25">
      <c r="E2" s="131"/>
      <c r="F2" s="131" t="s">
        <v>792</v>
      </c>
      <c r="G2" s="131"/>
      <c r="H2" s="131"/>
      <c r="K2" s="219"/>
      <c r="L2" s="219"/>
      <c r="M2" s="219"/>
    </row>
    <row r="3" spans="2:20" ht="30" customHeight="1" x14ac:dyDescent="0.25">
      <c r="E3" s="131"/>
      <c r="F3" s="131"/>
      <c r="G3" s="131"/>
      <c r="H3" s="131"/>
      <c r="K3" s="219"/>
      <c r="L3" s="219"/>
      <c r="M3" s="219"/>
    </row>
    <row r="4" spans="2:20" ht="15.75" x14ac:dyDescent="0.25">
      <c r="E4" s="131"/>
      <c r="F4" s="218" t="str">
        <f>ORÇAMENTO!R5</f>
        <v>BOM SUCESSO DO SUL - PR</v>
      </c>
      <c r="G4" s="218"/>
      <c r="H4" s="218"/>
      <c r="I4" s="218"/>
      <c r="J4" s="218"/>
      <c r="K4" s="219"/>
      <c r="L4" s="219"/>
      <c r="M4" s="219"/>
    </row>
    <row r="5" spans="2:20" ht="15.75" x14ac:dyDescent="0.25">
      <c r="E5" s="131" t="s">
        <v>794</v>
      </c>
      <c r="F5" s="218" t="str">
        <f>ORÇAMENTO!O5</f>
        <v>80.874.100/0001-86</v>
      </c>
      <c r="G5" s="218"/>
      <c r="H5" s="218"/>
      <c r="I5" s="218"/>
      <c r="J5" s="218"/>
      <c r="K5" s="219"/>
      <c r="L5" s="219"/>
      <c r="M5" s="219"/>
    </row>
    <row r="7" spans="2:20" hidden="1" x14ac:dyDescent="0.25"/>
    <row r="8" spans="2:20" hidden="1" x14ac:dyDescent="0.25"/>
    <row r="9" spans="2:20" hidden="1" x14ac:dyDescent="0.25"/>
    <row r="10" spans="2:20" hidden="1" x14ac:dyDescent="0.25"/>
    <row r="12" spans="2:20" x14ac:dyDescent="0.25">
      <c r="B12" s="211" t="s">
        <v>776</v>
      </c>
      <c r="C12" s="212" t="s">
        <v>46</v>
      </c>
      <c r="D12" s="213" t="s">
        <v>49</v>
      </c>
      <c r="E12" s="132"/>
      <c r="F12" s="132"/>
      <c r="G12" s="214" t="s">
        <v>779</v>
      </c>
      <c r="H12" s="220" t="s">
        <v>780</v>
      </c>
      <c r="I12" s="133">
        <v>1</v>
      </c>
      <c r="J12" s="134">
        <v>2</v>
      </c>
      <c r="K12" s="134">
        <v>3</v>
      </c>
      <c r="L12" s="134">
        <v>4</v>
      </c>
      <c r="M12" s="134">
        <v>5</v>
      </c>
      <c r="N12" s="134">
        <v>6</v>
      </c>
      <c r="O12" s="134">
        <v>7</v>
      </c>
      <c r="P12" s="134">
        <v>8</v>
      </c>
      <c r="Q12" s="134">
        <v>9</v>
      </c>
      <c r="R12" s="134">
        <v>10</v>
      </c>
      <c r="S12" s="134">
        <v>11</v>
      </c>
      <c r="T12" s="135">
        <v>12</v>
      </c>
    </row>
    <row r="13" spans="2:20" x14ac:dyDescent="0.25">
      <c r="B13" s="211"/>
      <c r="C13" s="212"/>
      <c r="D13" s="213"/>
      <c r="E13" s="136"/>
      <c r="F13" s="136"/>
      <c r="G13" s="214"/>
      <c r="H13" s="220"/>
      <c r="I13" s="137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9"/>
    </row>
    <row r="14" spans="2:20" x14ac:dyDescent="0.25">
      <c r="B14" s="140" t="s">
        <v>777</v>
      </c>
      <c r="C14" s="141" t="s">
        <v>73</v>
      </c>
      <c r="D14" s="142" t="s">
        <v>74</v>
      </c>
      <c r="E14" s="142"/>
      <c r="F14" s="142"/>
      <c r="G14" s="18">
        <f>ORÇAMENTO!X15</f>
        <v>883107.14999999991</v>
      </c>
      <c r="H14" s="19" t="s">
        <v>781</v>
      </c>
      <c r="I14" s="20">
        <f>I49</f>
        <v>5.1371180219024683E-2</v>
      </c>
      <c r="J14" s="21">
        <f t="shared" ref="J14:T14" si="0">J49</f>
        <v>4.9333009465972112E-2</v>
      </c>
      <c r="K14" s="21">
        <f t="shared" si="0"/>
        <v>5.464889626547674E-2</v>
      </c>
      <c r="L14" s="21">
        <f t="shared" si="0"/>
        <v>5.4473151983878754E-2</v>
      </c>
      <c r="M14" s="21">
        <f t="shared" si="0"/>
        <v>9.9408422322756235E-2</v>
      </c>
      <c r="N14" s="21">
        <f t="shared" si="0"/>
        <v>0.10164038303474046</v>
      </c>
      <c r="O14" s="21">
        <f t="shared" si="0"/>
        <v>6.204681633628506E-2</v>
      </c>
      <c r="P14" s="21">
        <f t="shared" si="0"/>
        <v>0.10043226167986392</v>
      </c>
      <c r="Q14" s="21">
        <f t="shared" si="0"/>
        <v>8.30287490121073E-2</v>
      </c>
      <c r="R14" s="21">
        <f t="shared" si="0"/>
        <v>0.11895716351674433</v>
      </c>
      <c r="S14" s="21">
        <f t="shared" si="0"/>
        <v>0.11534573312331471</v>
      </c>
      <c r="T14" s="22">
        <f t="shared" si="0"/>
        <v>0.1093142330398358</v>
      </c>
    </row>
    <row r="15" spans="2:20" x14ac:dyDescent="0.25">
      <c r="B15" s="143" t="s">
        <v>778</v>
      </c>
      <c r="C15" s="144"/>
      <c r="D15" s="145" t="s">
        <v>66</v>
      </c>
      <c r="E15" s="145"/>
      <c r="F15" s="145"/>
      <c r="G15" s="23"/>
      <c r="H15" s="24"/>
      <c r="I15" s="146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8"/>
    </row>
    <row r="16" spans="2:20" x14ac:dyDescent="0.25">
      <c r="B16" s="140" t="s">
        <v>777</v>
      </c>
      <c r="C16" s="141" t="s">
        <v>75</v>
      </c>
      <c r="D16" s="142" t="s">
        <v>76</v>
      </c>
      <c r="E16" s="142"/>
      <c r="F16" s="142"/>
      <c r="G16" s="18">
        <f>ORÇAMENTO!X17</f>
        <v>3159.28</v>
      </c>
      <c r="H16" s="19" t="s">
        <v>781</v>
      </c>
      <c r="I16" s="169">
        <v>1.0000000000000002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1">
        <v>0</v>
      </c>
    </row>
    <row r="17" spans="2:20" x14ac:dyDescent="0.25">
      <c r="B17" s="143" t="s">
        <v>778</v>
      </c>
      <c r="C17" s="144"/>
      <c r="D17" s="145" t="s">
        <v>66</v>
      </c>
      <c r="E17" s="145"/>
      <c r="F17" s="145"/>
      <c r="G17" s="23"/>
      <c r="H17" s="24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7"/>
    </row>
    <row r="18" spans="2:20" x14ac:dyDescent="0.25">
      <c r="B18" s="140" t="s">
        <v>777</v>
      </c>
      <c r="C18" s="141" t="s">
        <v>99</v>
      </c>
      <c r="D18" s="142" t="s">
        <v>100</v>
      </c>
      <c r="E18" s="142"/>
      <c r="F18" s="142"/>
      <c r="G18" s="18">
        <f>ORÇAMENTO!X23</f>
        <v>127840.38</v>
      </c>
      <c r="H18" s="19" t="s">
        <v>781</v>
      </c>
      <c r="I18" s="169">
        <v>0.1764747423938873</v>
      </c>
      <c r="J18" s="170">
        <v>0.13682291423506174</v>
      </c>
      <c r="K18" s="170">
        <v>0</v>
      </c>
      <c r="L18" s="170">
        <v>0</v>
      </c>
      <c r="M18" s="170">
        <v>0.68670234337105096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1">
        <v>0</v>
      </c>
    </row>
    <row r="19" spans="2:20" x14ac:dyDescent="0.25">
      <c r="B19" s="143" t="s">
        <v>778</v>
      </c>
      <c r="C19" s="144"/>
      <c r="D19" s="145" t="s">
        <v>66</v>
      </c>
      <c r="E19" s="145"/>
      <c r="F19" s="145"/>
      <c r="G19" s="23"/>
      <c r="H19" s="24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7"/>
    </row>
    <row r="20" spans="2:20" x14ac:dyDescent="0.25">
      <c r="B20" s="140" t="s">
        <v>777</v>
      </c>
      <c r="C20" s="141" t="s">
        <v>129</v>
      </c>
      <c r="D20" s="142" t="s">
        <v>130</v>
      </c>
      <c r="E20" s="142"/>
      <c r="F20" s="142"/>
      <c r="G20" s="18">
        <f>ORÇAMENTO!X30</f>
        <v>7092.74</v>
      </c>
      <c r="H20" s="19" t="s">
        <v>781</v>
      </c>
      <c r="I20" s="169">
        <v>0</v>
      </c>
      <c r="J20" s="170">
        <v>0</v>
      </c>
      <c r="K20" s="170">
        <v>0.99999999999999989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1">
        <v>0</v>
      </c>
    </row>
    <row r="21" spans="2:20" x14ac:dyDescent="0.25">
      <c r="B21" s="143" t="s">
        <v>778</v>
      </c>
      <c r="C21" s="144"/>
      <c r="D21" s="145" t="s">
        <v>66</v>
      </c>
      <c r="E21" s="145"/>
      <c r="F21" s="145"/>
      <c r="G21" s="23"/>
      <c r="H21" s="24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7"/>
    </row>
    <row r="22" spans="2:20" x14ac:dyDescent="0.25">
      <c r="B22" s="140" t="s">
        <v>777</v>
      </c>
      <c r="C22" s="141" t="s">
        <v>143</v>
      </c>
      <c r="D22" s="142" t="s">
        <v>144</v>
      </c>
      <c r="E22" s="142"/>
      <c r="F22" s="142"/>
      <c r="G22" s="18">
        <f>ORÇAMENTO!X34</f>
        <v>130900.22</v>
      </c>
      <c r="H22" s="19" t="s">
        <v>781</v>
      </c>
      <c r="I22" s="169">
        <v>0</v>
      </c>
      <c r="J22" s="170">
        <v>0</v>
      </c>
      <c r="K22" s="170">
        <v>2.1856161077714112E-2</v>
      </c>
      <c r="L22" s="170">
        <v>0</v>
      </c>
      <c r="M22" s="170">
        <v>0</v>
      </c>
      <c r="N22" s="170">
        <v>0</v>
      </c>
      <c r="O22" s="170">
        <v>0.41859354507815294</v>
      </c>
      <c r="P22" s="170">
        <v>0.16743741803126116</v>
      </c>
      <c r="Q22" s="170">
        <v>0.25540022399034701</v>
      </c>
      <c r="R22" s="170">
        <v>0.13671265182252473</v>
      </c>
      <c r="S22" s="170">
        <v>0</v>
      </c>
      <c r="T22" s="171">
        <v>0</v>
      </c>
    </row>
    <row r="23" spans="2:20" x14ac:dyDescent="0.25">
      <c r="B23" s="143" t="s">
        <v>778</v>
      </c>
      <c r="C23" s="144"/>
      <c r="D23" s="145" t="s">
        <v>66</v>
      </c>
      <c r="E23" s="145"/>
      <c r="F23" s="145"/>
      <c r="G23" s="23"/>
      <c r="H23" s="24"/>
      <c r="I23" s="2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"/>
    </row>
    <row r="24" spans="2:20" x14ac:dyDescent="0.25">
      <c r="B24" s="140" t="s">
        <v>777</v>
      </c>
      <c r="C24" s="149" t="s">
        <v>157</v>
      </c>
      <c r="D24" s="150" t="s">
        <v>158</v>
      </c>
      <c r="E24" s="150"/>
      <c r="F24" s="150"/>
      <c r="G24" s="54">
        <f>ORÇAMENTO!X38</f>
        <v>53450.700000000004</v>
      </c>
      <c r="H24" s="19" t="s">
        <v>781</v>
      </c>
      <c r="I24" s="169">
        <v>0</v>
      </c>
      <c r="J24" s="170">
        <v>0</v>
      </c>
      <c r="K24" s="170">
        <v>0.1</v>
      </c>
      <c r="L24" s="170">
        <v>0.9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1">
        <v>0</v>
      </c>
    </row>
    <row r="25" spans="2:20" x14ac:dyDescent="0.25">
      <c r="B25" s="143" t="s">
        <v>778</v>
      </c>
      <c r="C25" s="151"/>
      <c r="D25" s="152" t="s">
        <v>66</v>
      </c>
      <c r="E25" s="152"/>
      <c r="F25" s="152"/>
      <c r="G25" s="55"/>
      <c r="H25" s="24"/>
      <c r="I25" s="2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7"/>
    </row>
    <row r="26" spans="2:20" x14ac:dyDescent="0.25">
      <c r="B26" s="140" t="s">
        <v>777</v>
      </c>
      <c r="C26" s="141" t="s">
        <v>183</v>
      </c>
      <c r="D26" s="142" t="s">
        <v>184</v>
      </c>
      <c r="E26" s="142"/>
      <c r="F26" s="142"/>
      <c r="G26" s="18">
        <f>ORÇAMENTO!X45</f>
        <v>31257.940000000002</v>
      </c>
      <c r="H26" s="19" t="s">
        <v>781</v>
      </c>
      <c r="I26" s="169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1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1">
        <v>0</v>
      </c>
    </row>
    <row r="27" spans="2:20" x14ac:dyDescent="0.25">
      <c r="B27" s="143" t="s">
        <v>778</v>
      </c>
      <c r="C27" s="144"/>
      <c r="D27" s="145" t="s">
        <v>66</v>
      </c>
      <c r="E27" s="145"/>
      <c r="F27" s="145"/>
      <c r="G27" s="23"/>
      <c r="H27" s="24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7"/>
    </row>
    <row r="28" spans="2:20" x14ac:dyDescent="0.25">
      <c r="B28" s="140" t="s">
        <v>777</v>
      </c>
      <c r="C28" s="141" t="s">
        <v>192</v>
      </c>
      <c r="D28" s="142" t="s">
        <v>193</v>
      </c>
      <c r="E28" s="142"/>
      <c r="F28" s="142"/>
      <c r="G28" s="18">
        <f>ORÇAMENTO!X52</f>
        <v>4054.7599999999998</v>
      </c>
      <c r="H28" s="19" t="s">
        <v>781</v>
      </c>
      <c r="I28" s="169">
        <v>0</v>
      </c>
      <c r="J28" s="170">
        <v>0</v>
      </c>
      <c r="K28" s="170">
        <v>1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1">
        <v>0</v>
      </c>
    </row>
    <row r="29" spans="2:20" x14ac:dyDescent="0.25">
      <c r="B29" s="143" t="s">
        <v>778</v>
      </c>
      <c r="C29" s="144"/>
      <c r="D29" s="145" t="s">
        <v>66</v>
      </c>
      <c r="E29" s="145"/>
      <c r="F29" s="145"/>
      <c r="G29" s="23"/>
      <c r="H29" s="24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7"/>
    </row>
    <row r="30" spans="2:20" x14ac:dyDescent="0.25">
      <c r="B30" s="140" t="s">
        <v>777</v>
      </c>
      <c r="C30" s="141" t="s">
        <v>200</v>
      </c>
      <c r="D30" s="142" t="s">
        <v>201</v>
      </c>
      <c r="E30" s="142"/>
      <c r="F30" s="142"/>
      <c r="G30" s="18">
        <f>ORÇAMENTO!X55</f>
        <v>17965.68</v>
      </c>
      <c r="H30" s="19" t="s">
        <v>781</v>
      </c>
      <c r="I30" s="169">
        <v>0</v>
      </c>
      <c r="J30" s="170">
        <v>0</v>
      </c>
      <c r="K30" s="170">
        <v>1</v>
      </c>
      <c r="L30" s="170">
        <v>0</v>
      </c>
      <c r="M30" s="170">
        <v>0</v>
      </c>
      <c r="N30" s="170">
        <v>0</v>
      </c>
      <c r="O30" s="170">
        <v>0</v>
      </c>
      <c r="P30" s="170">
        <v>0</v>
      </c>
      <c r="Q30" s="170">
        <v>0</v>
      </c>
      <c r="R30" s="170">
        <v>0</v>
      </c>
      <c r="S30" s="170">
        <v>0</v>
      </c>
      <c r="T30" s="171">
        <v>0</v>
      </c>
    </row>
    <row r="31" spans="2:20" x14ac:dyDescent="0.25">
      <c r="B31" s="143" t="s">
        <v>778</v>
      </c>
      <c r="C31" s="144"/>
      <c r="D31" s="145" t="s">
        <v>66</v>
      </c>
      <c r="E31" s="145"/>
      <c r="F31" s="145"/>
      <c r="G31" s="23"/>
      <c r="H31" s="24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</row>
    <row r="32" spans="2:20" x14ac:dyDescent="0.25">
      <c r="B32" s="140" t="s">
        <v>777</v>
      </c>
      <c r="C32" s="141" t="s">
        <v>223</v>
      </c>
      <c r="D32" s="142" t="s">
        <v>224</v>
      </c>
      <c r="E32" s="142"/>
      <c r="F32" s="142"/>
      <c r="G32" s="18">
        <f>ORÇAMENTO!X62</f>
        <v>88703.8</v>
      </c>
      <c r="H32" s="19" t="s">
        <v>781</v>
      </c>
      <c r="I32" s="169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0</v>
      </c>
      <c r="P32" s="170">
        <v>0.1867740565780622</v>
      </c>
      <c r="Q32" s="170">
        <v>0.24353010926741406</v>
      </c>
      <c r="R32" s="170">
        <v>0.56969583415452385</v>
      </c>
      <c r="S32" s="170">
        <v>0</v>
      </c>
      <c r="T32" s="171">
        <v>0</v>
      </c>
    </row>
    <row r="33" spans="2:20" x14ac:dyDescent="0.25">
      <c r="B33" s="143" t="s">
        <v>778</v>
      </c>
      <c r="C33" s="144"/>
      <c r="D33" s="145" t="s">
        <v>66</v>
      </c>
      <c r="E33" s="145"/>
      <c r="F33" s="145"/>
      <c r="G33" s="23"/>
      <c r="H33" s="24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/>
    </row>
    <row r="34" spans="2:20" x14ac:dyDescent="0.25">
      <c r="B34" s="140" t="s">
        <v>777</v>
      </c>
      <c r="C34" s="141" t="s">
        <v>290</v>
      </c>
      <c r="D34" s="142" t="s">
        <v>291</v>
      </c>
      <c r="E34" s="142"/>
      <c r="F34" s="142"/>
      <c r="G34" s="18">
        <f>ORÇAMENTO!X79</f>
        <v>14366.170000000002</v>
      </c>
      <c r="H34" s="19" t="s">
        <v>781</v>
      </c>
      <c r="I34" s="169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1.0000000000000002</v>
      </c>
      <c r="R34" s="170">
        <v>0</v>
      </c>
      <c r="S34" s="170">
        <v>0</v>
      </c>
      <c r="T34" s="171">
        <v>0</v>
      </c>
    </row>
    <row r="35" spans="2:20" x14ac:dyDescent="0.25">
      <c r="B35" s="143" t="s">
        <v>778</v>
      </c>
      <c r="C35" s="144"/>
      <c r="D35" s="145" t="s">
        <v>66</v>
      </c>
      <c r="E35" s="145"/>
      <c r="F35" s="145"/>
      <c r="G35" s="23"/>
      <c r="H35" s="24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7"/>
    </row>
    <row r="36" spans="2:20" x14ac:dyDescent="0.25">
      <c r="B36" s="140" t="s">
        <v>777</v>
      </c>
      <c r="C36" s="141" t="s">
        <v>327</v>
      </c>
      <c r="D36" s="142" t="s">
        <v>328</v>
      </c>
      <c r="E36" s="142"/>
      <c r="F36" s="142"/>
      <c r="G36" s="18">
        <f>ORÇAMENTO!X89</f>
        <v>29202.62</v>
      </c>
      <c r="H36" s="19" t="s">
        <v>781</v>
      </c>
      <c r="I36" s="169">
        <v>0.35529311952489384</v>
      </c>
      <c r="J36" s="170">
        <v>0.64470688047510616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1">
        <v>0</v>
      </c>
    </row>
    <row r="37" spans="2:20" x14ac:dyDescent="0.25">
      <c r="B37" s="143" t="s">
        <v>778</v>
      </c>
      <c r="C37" s="144"/>
      <c r="D37" s="145" t="s">
        <v>66</v>
      </c>
      <c r="E37" s="145"/>
      <c r="F37" s="145"/>
      <c r="G37" s="23"/>
      <c r="H37" s="24"/>
      <c r="I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7"/>
    </row>
    <row r="38" spans="2:20" x14ac:dyDescent="0.25">
      <c r="B38" s="140" t="s">
        <v>777</v>
      </c>
      <c r="C38" s="141" t="s">
        <v>389</v>
      </c>
      <c r="D38" s="142" t="s">
        <v>390</v>
      </c>
      <c r="E38" s="142"/>
      <c r="F38" s="142"/>
      <c r="G38" s="18">
        <f>ORÇAMENTO!X107</f>
        <v>134529.41</v>
      </c>
      <c r="H38" s="19" t="s">
        <v>781</v>
      </c>
      <c r="I38" s="169">
        <v>6.8913470067419019E-2</v>
      </c>
      <c r="J38" s="170">
        <v>0</v>
      </c>
      <c r="K38" s="170">
        <v>8.1332436812311823E-2</v>
      </c>
      <c r="L38" s="170">
        <v>0</v>
      </c>
      <c r="M38" s="170">
        <v>0</v>
      </c>
      <c r="N38" s="170">
        <v>0.27259827680115795</v>
      </c>
      <c r="O38" s="170">
        <v>0</v>
      </c>
      <c r="P38" s="170">
        <v>0.29042584894820445</v>
      </c>
      <c r="Q38" s="170">
        <v>2.9161804049588964E-2</v>
      </c>
      <c r="R38" s="170">
        <v>0</v>
      </c>
      <c r="S38" s="170">
        <v>0.25756816332131777</v>
      </c>
      <c r="T38" s="171">
        <v>0</v>
      </c>
    </row>
    <row r="39" spans="2:20" x14ac:dyDescent="0.25">
      <c r="B39" s="143" t="s">
        <v>778</v>
      </c>
      <c r="C39" s="144"/>
      <c r="D39" s="145" t="s">
        <v>66</v>
      </c>
      <c r="E39" s="145"/>
      <c r="F39" s="145"/>
      <c r="G39" s="23"/>
      <c r="H39" s="24"/>
      <c r="I39" s="25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7"/>
    </row>
    <row r="40" spans="2:20" x14ac:dyDescent="0.25">
      <c r="B40" s="140" t="s">
        <v>777</v>
      </c>
      <c r="C40" s="141" t="s">
        <v>432</v>
      </c>
      <c r="D40" s="142" t="s">
        <v>433</v>
      </c>
      <c r="E40" s="142"/>
      <c r="F40" s="142"/>
      <c r="G40" s="18">
        <f>ORÇAMENTO!X124</f>
        <v>196440.36</v>
      </c>
      <c r="H40" s="19" t="s">
        <v>781</v>
      </c>
      <c r="I40" s="169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0.11112239685185638</v>
      </c>
      <c r="O40" s="170">
        <v>0</v>
      </c>
      <c r="P40" s="170">
        <v>5.669133805290625E-2</v>
      </c>
      <c r="Q40" s="170">
        <v>0</v>
      </c>
      <c r="R40" s="170">
        <v>5.3598511768636246E-2</v>
      </c>
      <c r="S40" s="170">
        <v>0.34215040430994187</v>
      </c>
      <c r="T40" s="171">
        <v>0.43643734901665926</v>
      </c>
    </row>
    <row r="41" spans="2:20" x14ac:dyDescent="0.25">
      <c r="B41" s="143" t="s">
        <v>778</v>
      </c>
      <c r="C41" s="144"/>
      <c r="D41" s="145" t="s">
        <v>66</v>
      </c>
      <c r="E41" s="145"/>
      <c r="F41" s="145"/>
      <c r="G41" s="23"/>
      <c r="H41" s="24"/>
      <c r="I41" s="25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7"/>
    </row>
    <row r="42" spans="2:20" x14ac:dyDescent="0.25">
      <c r="B42" s="140" t="s">
        <v>777</v>
      </c>
      <c r="C42" s="141" t="s">
        <v>635</v>
      </c>
      <c r="D42" s="142" t="s">
        <v>636</v>
      </c>
      <c r="E42" s="142"/>
      <c r="F42" s="142"/>
      <c r="G42" s="18">
        <f>ORÇAMENTO!X197</f>
        <v>7247.71</v>
      </c>
      <c r="H42" s="19" t="s">
        <v>781</v>
      </c>
      <c r="I42" s="169">
        <v>0</v>
      </c>
      <c r="J42" s="170">
        <v>1</v>
      </c>
      <c r="K42" s="170">
        <v>0</v>
      </c>
      <c r="L42" s="170">
        <v>0</v>
      </c>
      <c r="M42" s="170">
        <v>0</v>
      </c>
      <c r="N42" s="170">
        <v>0</v>
      </c>
      <c r="O42" s="170">
        <v>0</v>
      </c>
      <c r="P42" s="170">
        <v>0</v>
      </c>
      <c r="Q42" s="170">
        <v>0</v>
      </c>
      <c r="R42" s="170">
        <v>0</v>
      </c>
      <c r="S42" s="170">
        <v>0</v>
      </c>
      <c r="T42" s="171">
        <v>0</v>
      </c>
    </row>
    <row r="43" spans="2:20" x14ac:dyDescent="0.25">
      <c r="B43" s="143" t="s">
        <v>778</v>
      </c>
      <c r="C43" s="144"/>
      <c r="D43" s="145" t="s">
        <v>66</v>
      </c>
      <c r="E43" s="145"/>
      <c r="F43" s="145"/>
      <c r="G43" s="23"/>
      <c r="H43" s="24"/>
      <c r="I43" s="2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7"/>
    </row>
    <row r="44" spans="2:20" x14ac:dyDescent="0.25">
      <c r="B44" s="140" t="s">
        <v>777</v>
      </c>
      <c r="C44" s="141" t="s">
        <v>710</v>
      </c>
      <c r="D44" s="142" t="s">
        <v>711</v>
      </c>
      <c r="E44" s="142"/>
      <c r="F44" s="142"/>
      <c r="G44" s="18">
        <f>ORÇAMENTO!X221</f>
        <v>30750.74</v>
      </c>
      <c r="H44" s="19" t="s">
        <v>781</v>
      </c>
      <c r="I44" s="169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0</v>
      </c>
      <c r="P44" s="170">
        <v>0</v>
      </c>
      <c r="Q44" s="170">
        <v>0</v>
      </c>
      <c r="R44" s="170">
        <v>0.84853597552556337</v>
      </c>
      <c r="S44" s="170">
        <v>0</v>
      </c>
      <c r="T44" s="171">
        <v>0.15146402447443674</v>
      </c>
    </row>
    <row r="45" spans="2:20" x14ac:dyDescent="0.25">
      <c r="B45" s="143" t="s">
        <v>778</v>
      </c>
      <c r="C45" s="144"/>
      <c r="D45" s="145" t="s">
        <v>66</v>
      </c>
      <c r="E45" s="145"/>
      <c r="F45" s="145"/>
      <c r="G45" s="23"/>
      <c r="H45" s="24"/>
      <c r="I45" s="25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7"/>
    </row>
    <row r="46" spans="2:20" x14ac:dyDescent="0.25">
      <c r="B46" s="140" t="s">
        <v>777</v>
      </c>
      <c r="C46" s="141" t="s">
        <v>752</v>
      </c>
      <c r="D46" s="142" t="s">
        <v>753</v>
      </c>
      <c r="E46" s="142"/>
      <c r="F46" s="142"/>
      <c r="G46" s="18">
        <f>ORÇAMENTO!X232</f>
        <v>6144.64</v>
      </c>
      <c r="H46" s="19" t="s">
        <v>781</v>
      </c>
      <c r="I46" s="169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1">
        <v>1</v>
      </c>
    </row>
    <row r="47" spans="2:20" x14ac:dyDescent="0.25">
      <c r="B47" s="143" t="s">
        <v>778</v>
      </c>
      <c r="C47" s="144"/>
      <c r="D47" s="145" t="s">
        <v>66</v>
      </c>
      <c r="E47" s="145"/>
      <c r="F47" s="145"/>
      <c r="G47" s="23"/>
      <c r="H47" s="24"/>
      <c r="I47" s="25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7"/>
    </row>
    <row r="48" spans="2:20" x14ac:dyDescent="0.25">
      <c r="B48" s="153"/>
      <c r="C48" s="154"/>
      <c r="D48" s="155"/>
      <c r="E48" s="155"/>
      <c r="F48" s="155"/>
      <c r="G48" s="28"/>
      <c r="H48" s="28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6"/>
    </row>
    <row r="49" spans="2:25" ht="15" customHeight="1" x14ac:dyDescent="0.25">
      <c r="B49" s="157"/>
      <c r="C49" s="158" t="s">
        <v>795</v>
      </c>
      <c r="D49" s="215">
        <f>ORÇAMENTO!X15</f>
        <v>883107.14999999991</v>
      </c>
      <c r="E49" s="216"/>
      <c r="F49" s="159"/>
      <c r="G49" s="29"/>
      <c r="H49" s="30" t="s">
        <v>784</v>
      </c>
      <c r="I49" s="31">
        <f t="shared" ref="I49:T49" si="1">SUMPRODUCT($G$16:$G$46*I16:I46)/$D$49</f>
        <v>5.1371180219024683E-2</v>
      </c>
      <c r="J49" s="32">
        <f t="shared" si="1"/>
        <v>4.9333009465972112E-2</v>
      </c>
      <c r="K49" s="32">
        <f t="shared" si="1"/>
        <v>5.464889626547674E-2</v>
      </c>
      <c r="L49" s="32">
        <f t="shared" si="1"/>
        <v>5.4473151983878754E-2</v>
      </c>
      <c r="M49" s="32">
        <f t="shared" si="1"/>
        <v>9.9408422322756235E-2</v>
      </c>
      <c r="N49" s="32">
        <f t="shared" si="1"/>
        <v>0.10164038303474046</v>
      </c>
      <c r="O49" s="32">
        <f t="shared" si="1"/>
        <v>6.204681633628506E-2</v>
      </c>
      <c r="P49" s="32">
        <f t="shared" si="1"/>
        <v>0.10043226167986392</v>
      </c>
      <c r="Q49" s="32">
        <f t="shared" si="1"/>
        <v>8.30287490121073E-2</v>
      </c>
      <c r="R49" s="32">
        <f t="shared" si="1"/>
        <v>0.11895716351674433</v>
      </c>
      <c r="S49" s="32">
        <f t="shared" si="1"/>
        <v>0.11534573312331471</v>
      </c>
      <c r="T49" s="33">
        <f t="shared" si="1"/>
        <v>0.1093142330398358</v>
      </c>
      <c r="U49" s="64"/>
      <c r="W49" t="s">
        <v>796</v>
      </c>
    </row>
    <row r="50" spans="2:25" ht="15" hidden="1" customHeight="1" x14ac:dyDescent="0.25">
      <c r="B50" s="157"/>
      <c r="C50" s="158"/>
      <c r="D50" s="158"/>
      <c r="E50" s="158"/>
      <c r="F50" s="160"/>
      <c r="G50" s="34"/>
      <c r="H50" s="35"/>
      <c r="I50" s="36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8"/>
    </row>
    <row r="51" spans="2:25" x14ac:dyDescent="0.25">
      <c r="B51" s="157"/>
      <c r="C51" s="161"/>
      <c r="D51" s="162"/>
      <c r="E51" s="162"/>
      <c r="F51" s="163" t="s">
        <v>782</v>
      </c>
      <c r="G51" s="39"/>
      <c r="H51" s="40"/>
      <c r="I51" s="41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3"/>
    </row>
    <row r="52" spans="2:25" hidden="1" x14ac:dyDescent="0.25">
      <c r="B52" s="157"/>
      <c r="C52" s="161"/>
      <c r="D52" s="162"/>
      <c r="E52" s="162"/>
      <c r="F52" s="163"/>
      <c r="G52" s="44"/>
      <c r="H52" s="45"/>
      <c r="I52" s="46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8"/>
    </row>
    <row r="53" spans="2:25" x14ac:dyDescent="0.25">
      <c r="B53" s="157"/>
      <c r="C53" s="162"/>
      <c r="D53" s="162"/>
      <c r="E53" s="162"/>
      <c r="F53" s="164"/>
      <c r="G53" s="49"/>
      <c r="H53" s="50" t="s">
        <v>785</v>
      </c>
      <c r="I53" s="51">
        <f>$D$49*I49</f>
        <v>45366.256555359258</v>
      </c>
      <c r="J53" s="52">
        <f t="shared" ref="J53:T53" si="2">$D$49*J49</f>
        <v>43566.333390417647</v>
      </c>
      <c r="K53" s="52">
        <f t="shared" si="2"/>
        <v>48260.8310316508</v>
      </c>
      <c r="L53" s="52">
        <f t="shared" si="2"/>
        <v>48105.630000000005</v>
      </c>
      <c r="M53" s="52">
        <f t="shared" si="2"/>
        <v>87788.288523445633</v>
      </c>
      <c r="N53" s="52">
        <f t="shared" si="2"/>
        <v>89759.348986717989</v>
      </c>
      <c r="O53" s="52">
        <f t="shared" si="2"/>
        <v>54793.987141310135</v>
      </c>
      <c r="P53" s="52">
        <f t="shared" si="2"/>
        <v>88692.448380158836</v>
      </c>
      <c r="Q53" s="52">
        <f t="shared" si="2"/>
        <v>73323.281908147386</v>
      </c>
      <c r="R53" s="52">
        <f t="shared" si="2"/>
        <v>105051.92164535605</v>
      </c>
      <c r="S53" s="52">
        <f t="shared" si="2"/>
        <v>101862.64164319105</v>
      </c>
      <c r="T53" s="53">
        <f t="shared" si="2"/>
        <v>96536.180794245214</v>
      </c>
      <c r="W53" s="165">
        <f>D49-SUM(I53:T53)</f>
        <v>0</v>
      </c>
      <c r="Y53" t="s">
        <v>797</v>
      </c>
    </row>
    <row r="54" spans="2:25" x14ac:dyDescent="0.25">
      <c r="B54" s="157"/>
      <c r="C54" s="162"/>
      <c r="D54" s="162"/>
      <c r="E54" s="162"/>
      <c r="F54" s="159"/>
      <c r="G54" s="29"/>
      <c r="H54" s="30" t="s">
        <v>784</v>
      </c>
      <c r="I54" s="31">
        <f>I49</f>
        <v>5.1371180219024683E-2</v>
      </c>
      <c r="J54" s="32">
        <f>I54+J49</f>
        <v>0.10070418968499679</v>
      </c>
      <c r="K54" s="32">
        <f t="shared" ref="K54:T54" si="3">J54+K49</f>
        <v>0.15535308595047354</v>
      </c>
      <c r="L54" s="32">
        <f t="shared" si="3"/>
        <v>0.20982623793435229</v>
      </c>
      <c r="M54" s="32">
        <f t="shared" si="3"/>
        <v>0.30923466025710855</v>
      </c>
      <c r="N54" s="32">
        <f t="shared" si="3"/>
        <v>0.41087504329184898</v>
      </c>
      <c r="O54" s="32">
        <f t="shared" si="3"/>
        <v>0.47292185962813404</v>
      </c>
      <c r="P54" s="32">
        <f t="shared" si="3"/>
        <v>0.57335412130799801</v>
      </c>
      <c r="Q54" s="32">
        <f t="shared" si="3"/>
        <v>0.65638287032010534</v>
      </c>
      <c r="R54" s="32">
        <f t="shared" si="3"/>
        <v>0.77534003383684968</v>
      </c>
      <c r="S54" s="32">
        <f t="shared" si="3"/>
        <v>0.89068576696016444</v>
      </c>
      <c r="T54" s="33">
        <f t="shared" si="3"/>
        <v>1.0000000000000002</v>
      </c>
    </row>
    <row r="55" spans="2:25" hidden="1" x14ac:dyDescent="0.25">
      <c r="B55" s="157"/>
      <c r="C55" s="162"/>
      <c r="D55" s="162"/>
      <c r="E55" s="162"/>
      <c r="F55" s="160"/>
      <c r="G55" s="34"/>
      <c r="H55" s="35"/>
      <c r="I55" s="36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8"/>
    </row>
    <row r="56" spans="2:25" x14ac:dyDescent="0.25">
      <c r="B56" s="157"/>
      <c r="C56" s="162"/>
      <c r="D56" s="162"/>
      <c r="E56" s="162"/>
      <c r="F56" s="163" t="s">
        <v>783</v>
      </c>
      <c r="G56" s="39"/>
      <c r="H56" s="40"/>
      <c r="I56" s="41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3"/>
    </row>
    <row r="57" spans="2:25" hidden="1" x14ac:dyDescent="0.25">
      <c r="B57" s="157"/>
      <c r="C57" s="162"/>
      <c r="D57" s="162"/>
      <c r="E57" s="162"/>
      <c r="F57" s="163"/>
      <c r="G57" s="44"/>
      <c r="H57" s="45"/>
      <c r="I57" s="46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8"/>
    </row>
    <row r="58" spans="2:25" x14ac:dyDescent="0.25">
      <c r="B58" s="157"/>
      <c r="C58" s="162"/>
      <c r="D58" s="162"/>
      <c r="E58" s="162"/>
      <c r="F58" s="164"/>
      <c r="G58" s="49"/>
      <c r="H58" s="50" t="s">
        <v>785</v>
      </c>
      <c r="I58" s="51">
        <f>I53</f>
        <v>45366.256555359258</v>
      </c>
      <c r="J58" s="52">
        <f>I58+J53</f>
        <v>88932.589945776912</v>
      </c>
      <c r="K58" s="52">
        <f t="shared" ref="K58:T58" si="4">J58+K53</f>
        <v>137193.42097742771</v>
      </c>
      <c r="L58" s="52">
        <f t="shared" si="4"/>
        <v>185299.05097742772</v>
      </c>
      <c r="M58" s="52">
        <f t="shared" si="4"/>
        <v>273087.33950087335</v>
      </c>
      <c r="N58" s="52">
        <f t="shared" si="4"/>
        <v>362846.68848759134</v>
      </c>
      <c r="O58" s="52">
        <f t="shared" si="4"/>
        <v>417640.67562890146</v>
      </c>
      <c r="P58" s="52">
        <f t="shared" si="4"/>
        <v>506333.12400906032</v>
      </c>
      <c r="Q58" s="52">
        <f t="shared" si="4"/>
        <v>579656.40591720771</v>
      </c>
      <c r="R58" s="52">
        <f t="shared" si="4"/>
        <v>684708.32756256382</v>
      </c>
      <c r="S58" s="52">
        <f t="shared" si="4"/>
        <v>786570.96920575481</v>
      </c>
      <c r="T58" s="53">
        <f t="shared" si="4"/>
        <v>883107.15</v>
      </c>
      <c r="W58" s="166">
        <f>T58-D49</f>
        <v>0</v>
      </c>
      <c r="Y58" t="s">
        <v>797</v>
      </c>
    </row>
    <row r="61" spans="2:25" x14ac:dyDescent="0.25">
      <c r="F61" s="210" t="str">
        <f>ORÇAMENTO!O249</f>
        <v>Bom Sucesso do Sul</v>
      </c>
      <c r="G61" s="210"/>
      <c r="H61" s="210"/>
      <c r="J61" s="217"/>
      <c r="K61" s="217"/>
      <c r="L61" s="217"/>
      <c r="M61" s="217"/>
    </row>
    <row r="62" spans="2:25" x14ac:dyDescent="0.25">
      <c r="F62" s="125" t="s">
        <v>770</v>
      </c>
      <c r="J62" s="126" t="s">
        <v>771</v>
      </c>
      <c r="K62" s="126"/>
      <c r="L62" s="126"/>
      <c r="M62" s="126"/>
    </row>
    <row r="63" spans="2:25" x14ac:dyDescent="0.25">
      <c r="J63" s="66" t="s">
        <v>772</v>
      </c>
      <c r="K63" s="209" t="str">
        <f>ORÇAMENTO!T251</f>
        <v>DIOGO ROSSETTO</v>
      </c>
      <c r="L63" s="209"/>
      <c r="M63" s="209"/>
    </row>
    <row r="64" spans="2:25" x14ac:dyDescent="0.25">
      <c r="F64" s="221">
        <f ca="1">ORÇAMENTO!O252</f>
        <v>45607</v>
      </c>
      <c r="G64" s="221"/>
      <c r="H64" s="221"/>
      <c r="J64" s="66" t="s">
        <v>773</v>
      </c>
      <c r="K64" s="209" t="str">
        <f>ORÇAMENTO!T252</f>
        <v>109.070/D</v>
      </c>
      <c r="L64" s="209"/>
      <c r="M64" s="209"/>
    </row>
    <row r="65" spans="6:13" x14ac:dyDescent="0.25">
      <c r="F65" s="167" t="s">
        <v>774</v>
      </c>
      <c r="G65" s="168"/>
      <c r="H65" s="168"/>
      <c r="J65" s="66" t="s">
        <v>775</v>
      </c>
      <c r="K65" s="209" t="str">
        <f>ORÇAMENTO!T253</f>
        <v>1720235910000</v>
      </c>
      <c r="L65" s="209"/>
      <c r="M65" s="209"/>
    </row>
  </sheetData>
  <mergeCells count="15">
    <mergeCell ref="F4:J4"/>
    <mergeCell ref="F5:J5"/>
    <mergeCell ref="K2:M5"/>
    <mergeCell ref="H12:H13"/>
    <mergeCell ref="F64:H64"/>
    <mergeCell ref="K64:M64"/>
    <mergeCell ref="K65:M65"/>
    <mergeCell ref="F61:H61"/>
    <mergeCell ref="B12:B13"/>
    <mergeCell ref="C12:C13"/>
    <mergeCell ref="D12:D13"/>
    <mergeCell ref="G12:G13"/>
    <mergeCell ref="K63:M63"/>
    <mergeCell ref="D49:E49"/>
    <mergeCell ref="J61:M61"/>
  </mergeCells>
  <conditionalFormatting sqref="C14:G14 C16:G16 C18:G18">
    <cfRule type="expression" dxfId="52" priority="65" stopIfTrue="1">
      <formula>$L14=2</formula>
    </cfRule>
    <cfRule type="expression" dxfId="51" priority="66" stopIfTrue="1">
      <formula>AND($L14=1,$R14&lt;&gt;"")</formula>
    </cfRule>
  </conditionalFormatting>
  <conditionalFormatting sqref="C15:G15 C17:G17 C19:G19">
    <cfRule type="expression" dxfId="50" priority="64" stopIfTrue="1">
      <formula>AND($L14=1,$R14&lt;&gt;"")</formula>
    </cfRule>
    <cfRule type="expression" dxfId="49" priority="63" stopIfTrue="1">
      <formula>$L14=2</formula>
    </cfRule>
  </conditionalFormatting>
  <conditionalFormatting sqref="C20:G20 C22:G22 C24:G24">
    <cfRule type="expression" dxfId="48" priority="7" stopIfTrue="1">
      <formula>$L20=2</formula>
    </cfRule>
    <cfRule type="expression" dxfId="47" priority="8" stopIfTrue="1">
      <formula>AND($L20=1,$R20&lt;&gt;"")</formula>
    </cfRule>
  </conditionalFormatting>
  <conditionalFormatting sqref="C21:G21 C23:G23 C25:G25">
    <cfRule type="expression" dxfId="46" priority="5" stopIfTrue="1">
      <formula>$L20=2</formula>
    </cfRule>
    <cfRule type="expression" dxfId="45" priority="6" stopIfTrue="1">
      <formula>AND($L20=1,$R20&lt;&gt;"")</formula>
    </cfRule>
  </conditionalFormatting>
  <conditionalFormatting sqref="C26:G26 C28:G28">
    <cfRule type="expression" dxfId="44" priority="3" stopIfTrue="1">
      <formula>$L26=2</formula>
    </cfRule>
    <cfRule type="expression" dxfId="43" priority="4" stopIfTrue="1">
      <formula>AND($L26=1,$R26&lt;&gt;"")</formula>
    </cfRule>
  </conditionalFormatting>
  <conditionalFormatting sqref="C27:G27 C29:G29">
    <cfRule type="expression" dxfId="42" priority="2" stopIfTrue="1">
      <formula>AND($L26=1,$R26&lt;&gt;"")</formula>
    </cfRule>
    <cfRule type="expression" dxfId="41" priority="1" stopIfTrue="1">
      <formula>$L26=2</formula>
    </cfRule>
  </conditionalFormatting>
  <conditionalFormatting sqref="C30:G30">
    <cfRule type="expression" dxfId="40" priority="53" stopIfTrue="1">
      <formula>AND($L30=1,$R30&lt;&gt;"")</formula>
    </cfRule>
    <cfRule type="expression" dxfId="39" priority="52" stopIfTrue="1">
      <formula>$L30=2</formula>
    </cfRule>
  </conditionalFormatting>
  <conditionalFormatting sqref="C31:G31">
    <cfRule type="expression" dxfId="38" priority="50" stopIfTrue="1">
      <formula>$L30=2</formula>
    </cfRule>
    <cfRule type="expression" dxfId="37" priority="51" stopIfTrue="1">
      <formula>AND($L30=1,$R30&lt;&gt;"")</formula>
    </cfRule>
  </conditionalFormatting>
  <conditionalFormatting sqref="C32:G32">
    <cfRule type="expression" dxfId="36" priority="47" stopIfTrue="1">
      <formula>AND($L32=1,$R32&lt;&gt;"")</formula>
    </cfRule>
    <cfRule type="expression" dxfId="35" priority="46" stopIfTrue="1">
      <formula>$L32=2</formula>
    </cfRule>
  </conditionalFormatting>
  <conditionalFormatting sqref="C33:G33">
    <cfRule type="expression" dxfId="34" priority="44" stopIfTrue="1">
      <formula>$L32=2</formula>
    </cfRule>
    <cfRule type="expression" dxfId="33" priority="45" stopIfTrue="1">
      <formula>AND($L32=1,$R32&lt;&gt;"")</formula>
    </cfRule>
  </conditionalFormatting>
  <conditionalFormatting sqref="C34:G34 C36:G36 C38:G38">
    <cfRule type="expression" dxfId="32" priority="40" stopIfTrue="1">
      <formula>$L34=2</formula>
    </cfRule>
    <cfRule type="expression" dxfId="31" priority="41" stopIfTrue="1">
      <formula>AND($L34=1,$R34&lt;&gt;"")</formula>
    </cfRule>
  </conditionalFormatting>
  <conditionalFormatting sqref="C35:G35 C37:G37 C39:G39">
    <cfRule type="expression" dxfId="30" priority="38" stopIfTrue="1">
      <formula>$L34=2</formula>
    </cfRule>
    <cfRule type="expression" dxfId="29" priority="39" stopIfTrue="1">
      <formula>AND($L34=1,$R34&lt;&gt;"")</formula>
    </cfRule>
  </conditionalFormatting>
  <conditionalFormatting sqref="C40:G40 C42:G42 C44:G44">
    <cfRule type="expression" dxfId="28" priority="34" stopIfTrue="1">
      <formula>$L40=2</formula>
    </cfRule>
    <cfRule type="expression" dxfId="27" priority="35" stopIfTrue="1">
      <formula>AND($L40=1,$R40&lt;&gt;"")</formula>
    </cfRule>
  </conditionalFormatting>
  <conditionalFormatting sqref="C41:G41 C43:G43 C45:G45">
    <cfRule type="expression" dxfId="26" priority="32" stopIfTrue="1">
      <formula>$L40=2</formula>
    </cfRule>
    <cfRule type="expression" dxfId="25" priority="33" stopIfTrue="1">
      <formula>AND($L40=1,$R40&lt;&gt;"")</formula>
    </cfRule>
  </conditionalFormatting>
  <conditionalFormatting sqref="C46:G46">
    <cfRule type="expression" dxfId="24" priority="28" stopIfTrue="1">
      <formula>$L46=2</formula>
    </cfRule>
    <cfRule type="expression" dxfId="23" priority="29" stopIfTrue="1">
      <formula>AND($L46=1,$R46&lt;&gt;"")</formula>
    </cfRule>
  </conditionalFormatting>
  <conditionalFormatting sqref="C47:G47">
    <cfRule type="expression" dxfId="22" priority="26" stopIfTrue="1">
      <formula>$L46=2</formula>
    </cfRule>
    <cfRule type="expression" dxfId="21" priority="27" stopIfTrue="1">
      <formula>AND($L46=1,$R46&lt;&gt;"")</formula>
    </cfRule>
  </conditionalFormatting>
  <conditionalFormatting sqref="I12:I13">
    <cfRule type="expression" dxfId="20" priority="62" stopIfTrue="1">
      <formula>NOT(ISNUMBER(H$12))</formula>
    </cfRule>
  </conditionalFormatting>
  <conditionalFormatting sqref="I14:T14 I16:T16 I18:T18">
    <cfRule type="expression" dxfId="19" priority="61" stopIfTrue="1">
      <formula>I14&lt;&gt;0</formula>
    </cfRule>
  </conditionalFormatting>
  <conditionalFormatting sqref="I15:T15 I17:T17 I19:T19">
    <cfRule type="expression" dxfId="18" priority="60" stopIfTrue="1">
      <formula>AND(ISNUMBER($G14),$G14&lt;&gt;0)</formula>
    </cfRule>
  </conditionalFormatting>
  <conditionalFormatting sqref="I20:T20 I22:T22 I24:T24">
    <cfRule type="expression" dxfId="17" priority="55" stopIfTrue="1">
      <formula>I20&lt;&gt;0</formula>
    </cfRule>
  </conditionalFormatting>
  <conditionalFormatting sqref="I21:T21 I23:T23 I25:T25">
    <cfRule type="expression" dxfId="16" priority="54" stopIfTrue="1">
      <formula>AND(ISNUMBER($G20),$G20&lt;&gt;0)</formula>
    </cfRule>
  </conditionalFormatting>
  <conditionalFormatting sqref="I26:T26 I28:T28 I30:T30">
    <cfRule type="expression" dxfId="15" priority="49" stopIfTrue="1">
      <formula>I26&lt;&gt;0</formula>
    </cfRule>
  </conditionalFormatting>
  <conditionalFormatting sqref="I27:T27 I29:T29 I31:T31">
    <cfRule type="expression" dxfId="14" priority="48" stopIfTrue="1">
      <formula>AND(ISNUMBER($G26),$G26&lt;&gt;0)</formula>
    </cfRule>
  </conditionalFormatting>
  <conditionalFormatting sqref="I32:T32">
    <cfRule type="expression" dxfId="13" priority="43" stopIfTrue="1">
      <formula>I32&lt;&gt;0</formula>
    </cfRule>
  </conditionalFormatting>
  <conditionalFormatting sqref="I33:T33">
    <cfRule type="expression" dxfId="12" priority="42" stopIfTrue="1">
      <formula>AND(ISNUMBER($G32),$G32&lt;&gt;0)</formula>
    </cfRule>
  </conditionalFormatting>
  <conditionalFormatting sqref="I34:T34 I36:T36 I38:T38">
    <cfRule type="expression" dxfId="11" priority="37" stopIfTrue="1">
      <formula>I34&lt;&gt;0</formula>
    </cfRule>
  </conditionalFormatting>
  <conditionalFormatting sqref="I35:T35 I37:T37 I39:T39">
    <cfRule type="expression" dxfId="10" priority="36" stopIfTrue="1">
      <formula>AND(ISNUMBER($G34),$G34&lt;&gt;0)</formula>
    </cfRule>
  </conditionalFormatting>
  <conditionalFormatting sqref="I40:T40 I42:T42 I44:T44">
    <cfRule type="expression" dxfId="9" priority="31" stopIfTrue="1">
      <formula>I40&lt;&gt;0</formula>
    </cfRule>
  </conditionalFormatting>
  <conditionalFormatting sqref="I41:T41 I43:T43 I45:T45">
    <cfRule type="expression" dxfId="8" priority="30" stopIfTrue="1">
      <formula>AND(ISNUMBER($G40),$G40&lt;&gt;0)</formula>
    </cfRule>
  </conditionalFormatting>
  <conditionalFormatting sqref="I46:T46">
    <cfRule type="expression" dxfId="7" priority="25" stopIfTrue="1">
      <formula>I46&lt;&gt;0</formula>
    </cfRule>
  </conditionalFormatting>
  <conditionalFormatting sqref="I47:T47">
    <cfRule type="expression" dxfId="6" priority="24" stopIfTrue="1">
      <formula>AND(ISNUMBER($G46),$G46&lt;&gt;0)</formula>
    </cfRule>
  </conditionalFormatting>
  <conditionalFormatting sqref="I50:T50 I52:T52">
    <cfRule type="expression" dxfId="5" priority="20" stopIfTrue="1">
      <formula>I$66=0</formula>
    </cfRule>
  </conditionalFormatting>
  <conditionalFormatting sqref="I51:T51">
    <cfRule type="expression" dxfId="4" priority="23" stopIfTrue="1">
      <formula>I$66=0</formula>
    </cfRule>
  </conditionalFormatting>
  <conditionalFormatting sqref="J49:T49">
    <cfRule type="expression" dxfId="3" priority="18" stopIfTrue="1">
      <formula>OFFSET(J$71,0,-1)&gt;=1</formula>
    </cfRule>
  </conditionalFormatting>
  <conditionalFormatting sqref="J53:T54">
    <cfRule type="expression" dxfId="2" priority="17" stopIfTrue="1">
      <formula>OFFSET(J$71,0,-1)&gt;=1</formula>
    </cfRule>
  </conditionalFormatting>
  <conditionalFormatting sqref="J55:T55 J57:T57">
    <cfRule type="expression" dxfId="1" priority="22" stopIfTrue="1">
      <formula>OFFSET(J$71,0,-1)&gt;=1</formula>
    </cfRule>
  </conditionalFormatting>
  <conditionalFormatting sqref="J56:T56 J58:T58">
    <cfRule type="expression" dxfId="0" priority="21" stopIfTrue="1">
      <formula>OFFSET(J$71,0,-1)&gt;=1</formula>
    </cfRule>
  </conditionalFormatting>
  <printOptions horizontalCentered="1" verticalCentered="1"/>
  <pageMargins left="0.31496062992125984" right="0.31496062992125984" top="0.39370078740157483" bottom="0.39370078740157483" header="0" footer="0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CRONOGRAMA</vt:lpstr>
      <vt:lpstr>CRONOGRAMA!Area_de_impressao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Arquitetura</dc:creator>
  <cp:lastModifiedBy>Engenharia</cp:lastModifiedBy>
  <cp:lastPrinted>2024-05-13T13:15:11Z</cp:lastPrinted>
  <dcterms:created xsi:type="dcterms:W3CDTF">2015-06-05T18:19:34Z</dcterms:created>
  <dcterms:modified xsi:type="dcterms:W3CDTF">2024-11-11T13:12:04Z</dcterms:modified>
</cp:coreProperties>
</file>