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Z:\D.O.S.U_Projetos\Projeto_Calçamento\Lotes Calçamento\FISCALIZAÇÃO\5 SÃO CRISTÓVÃO\"/>
    </mc:Choice>
  </mc:AlternateContent>
  <xr:revisionPtr revIDLastSave="0" documentId="13_ncr:1_{E2AC451B-938E-4913-AD5D-715039A2FE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RÇAMENTO" sheetId="1" r:id="rId1"/>
    <sheet name="CRONOGRAMA" sheetId="2" r:id="rId2"/>
  </sheets>
  <definedNames>
    <definedName name="_xlnm.Print_Area" localSheetId="1">CRONOGRAMA!$A$1:$Q$19</definedName>
    <definedName name="_xlnm.Print_Area" localSheetId="0">ORÇAMENTO!$A$1:$N$23</definedName>
    <definedName name="_xlnm.Print_Titles" localSheetId="1">CRONOGRAMA!$A:$E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" i="1" l="1"/>
  <c r="F7" i="1" s="1"/>
  <c r="U13" i="1"/>
  <c r="R9" i="1"/>
  <c r="K7" i="1"/>
  <c r="K8" i="1"/>
  <c r="K6" i="1"/>
  <c r="K5" i="1"/>
  <c r="K4" i="1"/>
  <c r="N23" i="1"/>
  <c r="F6" i="1" l="1"/>
  <c r="N5" i="1" l="1"/>
  <c r="T7" i="1" l="1"/>
  <c r="U8" i="1" s="1"/>
  <c r="U9" i="1" s="1"/>
  <c r="F4" i="1"/>
  <c r="N7" i="1" l="1"/>
  <c r="L18" i="1"/>
  <c r="N8" i="1"/>
  <c r="H7" i="1"/>
  <c r="H6" i="1"/>
  <c r="H4" i="1"/>
  <c r="G8" i="1"/>
  <c r="G7" i="1"/>
  <c r="G5" i="1"/>
  <c r="G4" i="1"/>
  <c r="G6" i="1" s="1"/>
  <c r="N4" i="1" l="1"/>
  <c r="N6" i="1"/>
  <c r="I8" i="1"/>
  <c r="I7" i="1"/>
  <c r="I5" i="1"/>
  <c r="E6" i="2"/>
  <c r="Q6" i="2" s="1"/>
  <c r="R8" i="1"/>
  <c r="R5" i="1"/>
  <c r="R4" i="1"/>
  <c r="R7" i="1"/>
  <c r="A2" i="2"/>
  <c r="L17" i="1"/>
  <c r="E19" i="2"/>
  <c r="R10" i="2"/>
  <c r="S10" i="2" s="1"/>
  <c r="C6" i="2"/>
  <c r="D5" i="2"/>
  <c r="D6" i="2"/>
  <c r="D7" i="2"/>
  <c r="D8" i="2"/>
  <c r="D9" i="2"/>
  <c r="A5" i="2"/>
  <c r="B5" i="2"/>
  <c r="A6" i="2"/>
  <c r="B6" i="2"/>
  <c r="A7" i="2"/>
  <c r="B7" i="2"/>
  <c r="A8" i="2"/>
  <c r="B8" i="2"/>
  <c r="A9" i="2"/>
  <c r="B9" i="2"/>
  <c r="A4" i="2"/>
  <c r="R11" i="2"/>
  <c r="S11" i="2" s="1"/>
  <c r="L23" i="1"/>
  <c r="I4" i="1" l="1"/>
  <c r="E8" i="2"/>
  <c r="Q8" i="2" s="1"/>
  <c r="O6" i="2"/>
  <c r="C8" i="2"/>
  <c r="H6" i="2"/>
  <c r="P6" i="2"/>
  <c r="I6" i="2"/>
  <c r="J6" i="2"/>
  <c r="F6" i="2"/>
  <c r="K6" i="2"/>
  <c r="L6" i="2"/>
  <c r="M6" i="2"/>
  <c r="N6" i="2"/>
  <c r="G6" i="2"/>
  <c r="C5" i="2"/>
  <c r="I8" i="2" l="1"/>
  <c r="P8" i="2"/>
  <c r="H8" i="2"/>
  <c r="O8" i="2"/>
  <c r="G8" i="2"/>
  <c r="F8" i="2"/>
  <c r="N8" i="2"/>
  <c r="J8" i="2"/>
  <c r="M8" i="2"/>
  <c r="L8" i="2"/>
  <c r="K8" i="2"/>
  <c r="R6" i="2"/>
  <c r="S6" i="2" s="1"/>
  <c r="R6" i="1" l="1"/>
  <c r="I6" i="1"/>
  <c r="E5" i="2"/>
  <c r="Q5" i="2" s="1"/>
  <c r="E9" i="2"/>
  <c r="Q9" i="2" s="1"/>
  <c r="C9" i="2"/>
  <c r="C7" i="2"/>
  <c r="R8" i="2"/>
  <c r="S8" i="2" s="1"/>
  <c r="E7" i="2" l="1"/>
  <c r="Q7" i="2" s="1"/>
  <c r="Q12" i="2" s="1"/>
  <c r="K17" i="1"/>
  <c r="N17" i="1"/>
  <c r="M9" i="2"/>
  <c r="J9" i="2"/>
  <c r="N9" i="2"/>
  <c r="H9" i="2"/>
  <c r="K9" i="2"/>
  <c r="G9" i="2"/>
  <c r="O9" i="2"/>
  <c r="F9" i="2"/>
  <c r="L9" i="2"/>
  <c r="I9" i="2"/>
  <c r="P9" i="2"/>
  <c r="O5" i="2"/>
  <c r="G5" i="2"/>
  <c r="N5" i="2"/>
  <c r="M5" i="2"/>
  <c r="I5" i="2"/>
  <c r="K5" i="2"/>
  <c r="H5" i="2"/>
  <c r="J5" i="2"/>
  <c r="F5" i="2"/>
  <c r="P5" i="2"/>
  <c r="L5" i="2"/>
  <c r="N18" i="1" l="1"/>
  <c r="I16" i="1"/>
  <c r="N7" i="2"/>
  <c r="N12" i="2" s="1"/>
  <c r="M7" i="2"/>
  <c r="M12" i="2" s="1"/>
  <c r="K7" i="2"/>
  <c r="K12" i="2" s="1"/>
  <c r="H7" i="2"/>
  <c r="H12" i="2" s="1"/>
  <c r="L7" i="2"/>
  <c r="L12" i="2" s="1"/>
  <c r="O7" i="2"/>
  <c r="O12" i="2" s="1"/>
  <c r="I7" i="2"/>
  <c r="I12" i="2" s="1"/>
  <c r="F7" i="2"/>
  <c r="F12" i="2" s="1"/>
  <c r="J7" i="2"/>
  <c r="J12" i="2" s="1"/>
  <c r="E12" i="2"/>
  <c r="Q13" i="2" s="1"/>
  <c r="P7" i="2"/>
  <c r="P12" i="2" s="1"/>
  <c r="G7" i="2"/>
  <c r="G12" i="2" s="1"/>
  <c r="R9" i="2"/>
  <c r="S9" i="2" s="1"/>
  <c r="R5" i="2"/>
  <c r="S5" i="2" s="1"/>
  <c r="G13" i="2" l="1"/>
  <c r="R7" i="2"/>
  <c r="S7" i="2" s="1"/>
  <c r="K13" i="2"/>
  <c r="N13" i="2"/>
  <c r="I13" i="2"/>
  <c r="M13" i="2"/>
  <c r="H13" i="2"/>
  <c r="L13" i="2"/>
  <c r="P13" i="2"/>
  <c r="O13" i="2"/>
  <c r="J13" i="2"/>
  <c r="F14" i="2"/>
  <c r="F13" i="2"/>
  <c r="R12" i="2"/>
  <c r="S12" i="2" s="1"/>
  <c r="F15" i="2" l="1"/>
  <c r="G14" i="2"/>
  <c r="G15" i="2" l="1"/>
  <c r="H14" i="2"/>
  <c r="I14" i="2" l="1"/>
  <c r="H15" i="2"/>
  <c r="J14" i="2" l="1"/>
  <c r="I15" i="2"/>
  <c r="K14" i="2" l="1"/>
  <c r="J15" i="2"/>
  <c r="L14" i="2" l="1"/>
  <c r="K15" i="2"/>
  <c r="L15" i="2" l="1"/>
  <c r="M14" i="2"/>
  <c r="N14" i="2" l="1"/>
  <c r="M15" i="2"/>
  <c r="O14" i="2" l="1"/>
  <c r="N15" i="2"/>
  <c r="O15" i="2" l="1"/>
  <c r="P14" i="2"/>
  <c r="P15" i="2" l="1"/>
  <c r="Q14" i="2"/>
  <c r="Q15" i="2" s="1"/>
</calcChain>
</file>

<file path=xl/sharedStrings.xml><?xml version="1.0" encoding="utf-8"?>
<sst xmlns="http://schemas.openxmlformats.org/spreadsheetml/2006/main" count="55" uniqueCount="50">
  <si>
    <t>Código DER PR</t>
  </si>
  <si>
    <t>Itens</t>
  </si>
  <si>
    <t>Unid.</t>
  </si>
  <si>
    <t>Custo Transp. (R$)</t>
  </si>
  <si>
    <t>BDI %</t>
  </si>
  <si>
    <t>m²</t>
  </si>
  <si>
    <t xml:space="preserve">Extração, carga,transp.e assent. Cordão cont. lateral  </t>
  </si>
  <si>
    <t>m</t>
  </si>
  <si>
    <t>Extração, carga,transp.preparo e assent. Poliédrico</t>
  </si>
  <si>
    <t>Contenção Lat. Com solo local (minimo 1,0 m de cada lado)</t>
  </si>
  <si>
    <t>TOTAL</t>
  </si>
  <si>
    <t>DIOGO ROSSETTO - Engenheiro Civil - CREA-PR 109070/D</t>
  </si>
  <si>
    <t>Serviço</t>
  </si>
  <si>
    <t>1º mês</t>
  </si>
  <si>
    <t>2º mês</t>
  </si>
  <si>
    <t>3ºmês</t>
  </si>
  <si>
    <t>4º mês</t>
  </si>
  <si>
    <t>5ºmês</t>
  </si>
  <si>
    <t>6ºmês</t>
  </si>
  <si>
    <t>7º mês</t>
  </si>
  <si>
    <t>8ºmês</t>
  </si>
  <si>
    <t>soma</t>
  </si>
  <si>
    <t>TOTAL MENSAL</t>
  </si>
  <si>
    <t>VALORES ACUMULADOS</t>
  </si>
  <si>
    <t>9ºmês</t>
  </si>
  <si>
    <t>10º mês</t>
  </si>
  <si>
    <t>11ºmês</t>
  </si>
  <si>
    <t>12º mês</t>
  </si>
  <si>
    <t>AJUSTAR diferença</t>
  </si>
  <si>
    <t>Total R$</t>
  </si>
  <si>
    <t>Quant.</t>
  </si>
  <si>
    <t>% EXECUTADO MENSAL</t>
  </si>
  <si>
    <t>% EXECUTADO ACUMULADO</t>
  </si>
  <si>
    <t xml:space="preserve">   PREFEITURA MUNICIPAL DE BOM SUCESSO DO SUL                                                                                                                                                                          CRONOGRAMA FÍSICOFINANCEIRO</t>
  </si>
  <si>
    <t>Colchão de argila p/paviment. Poliédrica (somente mão de obra)</t>
  </si>
  <si>
    <t>Enchimento com argila (somente mão de obra)</t>
  </si>
  <si>
    <t>Valor unitário Licitado (R$)</t>
  </si>
  <si>
    <t>Valor Total Licitado (R$)</t>
  </si>
  <si>
    <t>Total da 1º Medição (R$)</t>
  </si>
  <si>
    <t>Quantidade 1º Medição</t>
  </si>
  <si>
    <t>Quantidade 2º Medição</t>
  </si>
  <si>
    <t>Quantidade Contratada</t>
  </si>
  <si>
    <t>Quantidade ADITIVO</t>
  </si>
  <si>
    <t>%  ADITIVO</t>
  </si>
  <si>
    <t>% ACRÉSCIMO</t>
  </si>
  <si>
    <t>TOTAL DO TRECHO</t>
  </si>
  <si>
    <t>Valor Total    ADITIVO (R$)</t>
  </si>
  <si>
    <t>Resp. Tecnico da Empresa:  MARCOS RECH - Engenheiro Civil - CREA PR: 198.008/D</t>
  </si>
  <si>
    <t>1º ADITIVO CONTRATUTAL</t>
  </si>
  <si>
    <t xml:space="preserve">               OBRA: PAVIMENTAÇÃO POLIÉDRICAS EM PEDRAS IRREGULARES - TRECHO SÃO CRISTÓVÃO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</si>
</sst>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R$&quot;#,##0.00;\-&quot;R$&quot;#,##0.00"/>
    <numFmt numFmtId="165" formatCode="&quot;R$&quot;#,##0.00"/>
    <numFmt numFmtId="166" formatCode="_-&quot;R$&quot;\ * #,##0.00_-;\-&quot;R$&quot;\ * #,##0.00_-;_-&quot;R$&quot;\ * &quot;-&quot;??_-;_-@"/>
    <numFmt numFmtId="167" formatCode="mmmm\,\ yyyy;@"/>
    <numFmt numFmtId="168" formatCode="0.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3"/>
      <color rgb="FF000000"/>
      <name val="Arial"/>
      <family val="2"/>
    </font>
    <font>
      <b/>
      <sz val="13"/>
      <name val="Arial"/>
      <family val="2"/>
    </font>
    <font>
      <b/>
      <sz val="14"/>
      <color rgb="FF000000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rgb="FFDEEAF6"/>
        <bgColor rgb="FFDEEAF6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2EFD9"/>
        <bgColor rgb="FFE2EFD9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7E6E6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5" fillId="4" borderId="1" xfId="0" applyFont="1" applyFill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164" fontId="4" fillId="3" borderId="1" xfId="0" applyNumberFormat="1" applyFont="1" applyFill="1" applyBorder="1" applyAlignment="1" applyProtection="1">
      <alignment horizontal="right" vertical="center"/>
      <protection locked="0"/>
    </xf>
    <xf numFmtId="4" fontId="4" fillId="3" borderId="1" xfId="0" applyNumberFormat="1" applyFont="1" applyFill="1" applyBorder="1" applyAlignment="1" applyProtection="1">
      <alignment horizontal="right" vertical="center"/>
      <protection locked="0"/>
    </xf>
    <xf numFmtId="10" fontId="4" fillId="3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166" fontId="4" fillId="3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2" xfId="0" applyFont="1" applyFill="1" applyBorder="1" applyAlignment="1" applyProtection="1">
      <alignment horizontal="left" vertical="center" wrapText="1"/>
      <protection locked="0"/>
    </xf>
    <xf numFmtId="0" fontId="4" fillId="4" borderId="2" xfId="0" applyFont="1" applyFill="1" applyBorder="1" applyAlignment="1" applyProtection="1">
      <alignment horizontal="center" vertical="center"/>
      <protection locked="0"/>
    </xf>
    <xf numFmtId="166" fontId="4" fillId="3" borderId="2" xfId="0" applyNumberFormat="1" applyFont="1" applyFill="1" applyBorder="1" applyAlignment="1" applyProtection="1">
      <alignment horizontal="right" vertical="center"/>
      <protection locked="0"/>
    </xf>
    <xf numFmtId="4" fontId="4" fillId="3" borderId="2" xfId="0" applyNumberFormat="1" applyFont="1" applyFill="1" applyBorder="1" applyAlignment="1" applyProtection="1">
      <alignment horizontal="right" vertical="center"/>
      <protection locked="0"/>
    </xf>
    <xf numFmtId="164" fontId="4" fillId="3" borderId="2" xfId="0" applyNumberFormat="1" applyFont="1" applyFill="1" applyBorder="1" applyAlignment="1" applyProtection="1">
      <alignment horizontal="right" vertical="center"/>
      <protection locked="0"/>
    </xf>
    <xf numFmtId="10" fontId="4" fillId="3" borderId="3" xfId="0" applyNumberFormat="1" applyFont="1" applyFill="1" applyBorder="1" applyAlignment="1" applyProtection="1">
      <alignment horizontal="right" vertical="center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65" fontId="3" fillId="2" borderId="5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10" fontId="3" fillId="2" borderId="5" xfId="0" applyNumberFormat="1" applyFont="1" applyFill="1" applyBorder="1" applyAlignment="1">
      <alignment horizontal="center" vertical="center" wrapText="1"/>
    </xf>
    <xf numFmtId="165" fontId="3" fillId="2" borderId="6" xfId="0" applyNumberFormat="1" applyFont="1" applyFill="1" applyBorder="1" applyAlignment="1">
      <alignment horizontal="center" vertical="center" wrapText="1"/>
    </xf>
    <xf numFmtId="0" fontId="4" fillId="4" borderId="7" xfId="0" applyFont="1" applyFill="1" applyBorder="1" applyAlignment="1" applyProtection="1">
      <alignment horizontal="center" vertical="center"/>
      <protection locked="0"/>
    </xf>
    <xf numFmtId="164" fontId="4" fillId="5" borderId="8" xfId="0" applyNumberFormat="1" applyFont="1" applyFill="1" applyBorder="1" applyAlignment="1">
      <alignment horizontal="right" vertical="center"/>
    </xf>
    <xf numFmtId="0" fontId="4" fillId="4" borderId="9" xfId="0" applyFont="1" applyFill="1" applyBorder="1" applyAlignment="1" applyProtection="1">
      <alignment horizontal="center" vertical="center"/>
      <protection locked="0"/>
    </xf>
    <xf numFmtId="164" fontId="4" fillId="5" borderId="10" xfId="0" applyNumberFormat="1" applyFont="1" applyFill="1" applyBorder="1" applyAlignment="1">
      <alignment horizontal="right" vertical="center"/>
    </xf>
    <xf numFmtId="10" fontId="6" fillId="5" borderId="14" xfId="0" applyNumberFormat="1" applyFont="1" applyFill="1" applyBorder="1" applyAlignment="1">
      <alignment horizontal="right" vertical="center"/>
    </xf>
    <xf numFmtId="164" fontId="4" fillId="5" borderId="15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17" xfId="0" applyBorder="1"/>
    <xf numFmtId="167" fontId="2" fillId="0" borderId="0" xfId="0" applyNumberFormat="1" applyFont="1"/>
    <xf numFmtId="0" fontId="2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43" fontId="11" fillId="0" borderId="0" xfId="0" applyNumberFormat="1" applyFont="1"/>
    <xf numFmtId="43" fontId="8" fillId="0" borderId="0" xfId="0" applyNumberFormat="1" applyFont="1"/>
    <xf numFmtId="43" fontId="10" fillId="0" borderId="0" xfId="0" applyNumberFormat="1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8" fillId="4" borderId="20" xfId="0" applyFont="1" applyFill="1" applyBorder="1" applyAlignment="1">
      <alignment horizontal="center"/>
    </xf>
    <xf numFmtId="0" fontId="8" fillId="4" borderId="20" xfId="0" applyFont="1" applyFill="1" applyBorder="1"/>
    <xf numFmtId="0" fontId="8" fillId="4" borderId="19" xfId="0" applyFont="1" applyFill="1" applyBorder="1" applyAlignment="1">
      <alignment horizontal="center"/>
    </xf>
    <xf numFmtId="0" fontId="8" fillId="4" borderId="19" xfId="0" applyFont="1" applyFill="1" applyBorder="1"/>
    <xf numFmtId="43" fontId="10" fillId="4" borderId="19" xfId="1" applyFont="1" applyFill="1" applyBorder="1"/>
    <xf numFmtId="0" fontId="10" fillId="4" borderId="19" xfId="0" applyFont="1" applyFill="1" applyBorder="1" applyAlignment="1">
      <alignment horizontal="center"/>
    </xf>
    <xf numFmtId="43" fontId="8" fillId="4" borderId="19" xfId="1" applyFont="1" applyFill="1" applyBorder="1"/>
    <xf numFmtId="43" fontId="10" fillId="6" borderId="20" xfId="0" applyNumberFormat="1" applyFont="1" applyFill="1" applyBorder="1"/>
    <xf numFmtId="0" fontId="10" fillId="6" borderId="20" xfId="0" applyFont="1" applyFill="1" applyBorder="1"/>
    <xf numFmtId="43" fontId="10" fillId="6" borderId="19" xfId="1" applyFont="1" applyFill="1" applyBorder="1"/>
    <xf numFmtId="164" fontId="8" fillId="4" borderId="20" xfId="1" applyNumberFormat="1" applyFont="1" applyFill="1" applyBorder="1"/>
    <xf numFmtId="0" fontId="8" fillId="4" borderId="20" xfId="0" applyFont="1" applyFill="1" applyBorder="1" applyAlignment="1">
      <alignment horizontal="center" vertical="center"/>
    </xf>
    <xf numFmtId="2" fontId="8" fillId="4" borderId="20" xfId="0" applyNumberFormat="1" applyFont="1" applyFill="1" applyBorder="1"/>
    <xf numFmtId="0" fontId="0" fillId="0" borderId="0" xfId="0" applyAlignment="1">
      <alignment horizontal="center" wrapText="1"/>
    </xf>
    <xf numFmtId="0" fontId="8" fillId="6" borderId="20" xfId="0" applyFont="1" applyFill="1" applyBorder="1"/>
    <xf numFmtId="0" fontId="9" fillId="6" borderId="20" xfId="0" applyFont="1" applyFill="1" applyBorder="1"/>
    <xf numFmtId="43" fontId="11" fillId="6" borderId="20" xfId="0" applyNumberFormat="1" applyFont="1" applyFill="1" applyBorder="1"/>
    <xf numFmtId="0" fontId="8" fillId="6" borderId="19" xfId="0" applyFont="1" applyFill="1" applyBorder="1"/>
    <xf numFmtId="0" fontId="9" fillId="6" borderId="19" xfId="0" applyFont="1" applyFill="1" applyBorder="1"/>
    <xf numFmtId="0" fontId="10" fillId="6" borderId="19" xfId="0" applyFont="1" applyFill="1" applyBorder="1"/>
    <xf numFmtId="10" fontId="10" fillId="6" borderId="19" xfId="2" applyNumberFormat="1" applyFont="1" applyFill="1" applyBorder="1"/>
    <xf numFmtId="0" fontId="8" fillId="7" borderId="20" xfId="0" applyFont="1" applyFill="1" applyBorder="1"/>
    <xf numFmtId="0" fontId="8" fillId="7" borderId="18" xfId="0" applyFont="1" applyFill="1" applyBorder="1"/>
    <xf numFmtId="0" fontId="10" fillId="7" borderId="20" xfId="0" applyFont="1" applyFill="1" applyBorder="1"/>
    <xf numFmtId="43" fontId="10" fillId="7" borderId="20" xfId="1" applyFont="1" applyFill="1" applyBorder="1"/>
    <xf numFmtId="0" fontId="8" fillId="4" borderId="21" xfId="0" applyFont="1" applyFill="1" applyBorder="1"/>
    <xf numFmtId="0" fontId="9" fillId="4" borderId="21" xfId="0" applyFont="1" applyFill="1" applyBorder="1"/>
    <xf numFmtId="0" fontId="10" fillId="4" borderId="21" xfId="0" applyFont="1" applyFill="1" applyBorder="1"/>
    <xf numFmtId="43" fontId="11" fillId="4" borderId="21" xfId="0" applyNumberFormat="1" applyFont="1" applyFill="1" applyBorder="1"/>
    <xf numFmtId="0" fontId="8" fillId="4" borderId="22" xfId="0" applyFont="1" applyFill="1" applyBorder="1"/>
    <xf numFmtId="0" fontId="9" fillId="4" borderId="22" xfId="0" applyFont="1" applyFill="1" applyBorder="1"/>
    <xf numFmtId="0" fontId="10" fillId="4" borderId="22" xfId="0" applyFont="1" applyFill="1" applyBorder="1"/>
    <xf numFmtId="43" fontId="11" fillId="4" borderId="22" xfId="0" applyNumberFormat="1" applyFont="1" applyFill="1" applyBorder="1"/>
    <xf numFmtId="10" fontId="10" fillId="4" borderId="22" xfId="2" applyNumberFormat="1" applyFont="1" applyFill="1" applyBorder="1"/>
    <xf numFmtId="0" fontId="9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43" fontId="11" fillId="4" borderId="21" xfId="1" applyFont="1" applyFill="1" applyBorder="1"/>
    <xf numFmtId="43" fontId="11" fillId="6" borderId="20" xfId="1" applyFont="1" applyFill="1" applyBorder="1"/>
    <xf numFmtId="164" fontId="8" fillId="0" borderId="0" xfId="0" applyNumberFormat="1" applyFont="1"/>
    <xf numFmtId="10" fontId="4" fillId="3" borderId="1" xfId="2" applyNumberFormat="1" applyFont="1" applyFill="1" applyBorder="1" applyAlignment="1" applyProtection="1">
      <alignment horizontal="right" vertical="center"/>
      <protection locked="0"/>
    </xf>
    <xf numFmtId="10" fontId="4" fillId="3" borderId="2" xfId="2" applyNumberFormat="1" applyFont="1" applyFill="1" applyBorder="1" applyAlignment="1" applyProtection="1">
      <alignment horizontal="right" vertical="center"/>
      <protection locked="0"/>
    </xf>
    <xf numFmtId="4" fontId="4" fillId="3" borderId="23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/>
    </xf>
    <xf numFmtId="4" fontId="0" fillId="0" borderId="0" xfId="0" applyNumberFormat="1"/>
    <xf numFmtId="164" fontId="0" fillId="0" borderId="0" xfId="0" applyNumberFormat="1"/>
    <xf numFmtId="164" fontId="4" fillId="5" borderId="25" xfId="0" applyNumberFormat="1" applyFont="1" applyFill="1" applyBorder="1" applyAlignment="1">
      <alignment horizontal="right" vertical="center"/>
    </xf>
    <xf numFmtId="164" fontId="4" fillId="0" borderId="24" xfId="0" applyNumberFormat="1" applyFont="1" applyBorder="1" applyAlignment="1">
      <alignment horizontal="right" vertical="center"/>
    </xf>
    <xf numFmtId="10" fontId="6" fillId="5" borderId="27" xfId="0" applyNumberFormat="1" applyFont="1" applyFill="1" applyBorder="1" applyAlignment="1">
      <alignment horizontal="right" vertical="center"/>
    </xf>
    <xf numFmtId="4" fontId="4" fillId="0" borderId="26" xfId="0" applyNumberFormat="1" applyFont="1" applyBorder="1" applyAlignment="1" applyProtection="1">
      <alignment horizontal="right" vertical="center"/>
      <protection locked="0"/>
    </xf>
    <xf numFmtId="168" fontId="0" fillId="0" borderId="0" xfId="0" applyNumberFormat="1"/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14" fontId="2" fillId="0" borderId="0" xfId="0" applyNumberFormat="1" applyFont="1"/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colors>
    <mruColors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28575</xdr:rowOff>
    </xdr:from>
    <xdr:to>
      <xdr:col>1</xdr:col>
      <xdr:colOff>333375</xdr:colOff>
      <xdr:row>1</xdr:row>
      <xdr:rowOff>331002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6AB3C87-8F87-4D60-A4EE-A6B506A63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28575"/>
          <a:ext cx="1104900" cy="11501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28576</xdr:rowOff>
    </xdr:from>
    <xdr:to>
      <xdr:col>1</xdr:col>
      <xdr:colOff>180975</xdr:colOff>
      <xdr:row>1</xdr:row>
      <xdr:rowOff>400051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4E471F2-26F4-4C06-BCF9-4A00831847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28576"/>
          <a:ext cx="1104900" cy="121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5"/>
  <sheetViews>
    <sheetView tabSelected="1" workbookViewId="0">
      <selection activeCell="Q18" sqref="Q18"/>
    </sheetView>
  </sheetViews>
  <sheetFormatPr defaultRowHeight="15" x14ac:dyDescent="0.25"/>
  <cols>
    <col min="1" max="1" width="11.7109375" bestFit="1" customWidth="1"/>
    <col min="2" max="2" width="41.42578125" customWidth="1"/>
    <col min="3" max="3" width="5.7109375" bestFit="1" customWidth="1"/>
    <col min="4" max="4" width="16" customWidth="1"/>
    <col min="5" max="6" width="14.28515625" customWidth="1"/>
    <col min="7" max="8" width="14.28515625" hidden="1" customWidth="1"/>
    <col min="9" max="9" width="17.28515625" bestFit="1" customWidth="1"/>
    <col min="10" max="10" width="20.140625" hidden="1" customWidth="1"/>
    <col min="11" max="11" width="18.140625" customWidth="1"/>
    <col min="12" max="13" width="20.140625" hidden="1" customWidth="1"/>
    <col min="14" max="14" width="20.140625" customWidth="1"/>
    <col min="15" max="15" width="11.28515625" bestFit="1" customWidth="1"/>
    <col min="18" max="18" width="10.5703125" bestFit="1" customWidth="1"/>
  </cols>
  <sheetData>
    <row r="1" spans="1:21" ht="66.75" customHeight="1" x14ac:dyDescent="0.35">
      <c r="A1" s="92" t="s">
        <v>48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1:21" ht="36" customHeight="1" thickBot="1" x14ac:dyDescent="0.3">
      <c r="A2" s="91" t="s">
        <v>49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21" ht="26.25" thickBot="1" x14ac:dyDescent="0.3">
      <c r="A3" s="14" t="s">
        <v>0</v>
      </c>
      <c r="B3" s="15" t="s">
        <v>1</v>
      </c>
      <c r="C3" s="15" t="s">
        <v>2</v>
      </c>
      <c r="D3" s="16" t="s">
        <v>36</v>
      </c>
      <c r="E3" s="17" t="s">
        <v>41</v>
      </c>
      <c r="F3" s="17" t="s">
        <v>42</v>
      </c>
      <c r="G3" s="17" t="s">
        <v>39</v>
      </c>
      <c r="H3" s="17" t="s">
        <v>40</v>
      </c>
      <c r="I3" s="17" t="s">
        <v>43</v>
      </c>
      <c r="J3" s="16" t="s">
        <v>3</v>
      </c>
      <c r="K3" s="16" t="s">
        <v>37</v>
      </c>
      <c r="L3" s="18" t="s">
        <v>4</v>
      </c>
      <c r="M3" s="19" t="s">
        <v>38</v>
      </c>
      <c r="N3" s="19" t="s">
        <v>46</v>
      </c>
    </row>
    <row r="4" spans="1:21" ht="33" x14ac:dyDescent="0.25">
      <c r="A4" s="20">
        <v>53260</v>
      </c>
      <c r="B4" s="6" t="s">
        <v>34</v>
      </c>
      <c r="C4" s="2" t="s">
        <v>5</v>
      </c>
      <c r="D4" s="3">
        <v>1.7</v>
      </c>
      <c r="E4" s="4">
        <v>2610.2199999999998</v>
      </c>
      <c r="F4" s="4">
        <f>F6</f>
        <v>773.84699999999998</v>
      </c>
      <c r="G4" s="4">
        <f>5.7*226</f>
        <v>1288.2</v>
      </c>
      <c r="H4" s="4">
        <f>150*5.7</f>
        <v>855</v>
      </c>
      <c r="I4" s="77">
        <f>F4/E4</f>
        <v>0.29646811379883692</v>
      </c>
      <c r="J4" s="3"/>
      <c r="K4" s="4">
        <f>(D4*E4)</f>
        <v>4437.3739999999998</v>
      </c>
      <c r="L4" s="5">
        <v>0.33329999999999999</v>
      </c>
      <c r="M4" s="21">
        <v>2189.94</v>
      </c>
      <c r="N4" s="21">
        <f>F4*D4</f>
        <v>1315.5399</v>
      </c>
      <c r="P4" s="81"/>
      <c r="R4" s="81">
        <f>E4-G4-H4</f>
        <v>467.01999999999975</v>
      </c>
    </row>
    <row r="5" spans="1:21" ht="33" x14ac:dyDescent="0.25">
      <c r="A5" s="20">
        <v>53520</v>
      </c>
      <c r="B5" s="6" t="s">
        <v>6</v>
      </c>
      <c r="C5" s="2" t="s">
        <v>7</v>
      </c>
      <c r="D5" s="3">
        <v>13.88</v>
      </c>
      <c r="E5" s="4">
        <v>1063</v>
      </c>
      <c r="F5" s="4"/>
      <c r="G5" s="4">
        <f>226*2</f>
        <v>452</v>
      </c>
      <c r="H5" s="4">
        <v>240</v>
      </c>
      <c r="I5" s="77">
        <f t="shared" ref="I5:I8" si="0">F5/E5</f>
        <v>0</v>
      </c>
      <c r="J5" s="3"/>
      <c r="K5" s="4">
        <f t="shared" ref="K5:K8" si="1">(D5*E5)</f>
        <v>14754.44</v>
      </c>
      <c r="L5" s="5">
        <v>0.33329999999999999</v>
      </c>
      <c r="M5" s="21">
        <v>6273.76</v>
      </c>
      <c r="N5" s="21">
        <f>F5*D5+0.002</f>
        <v>2E-3</v>
      </c>
      <c r="P5" s="81"/>
      <c r="R5" s="81">
        <f t="shared" ref="R5:R8" si="2">E5-G5-H5</f>
        <v>371</v>
      </c>
    </row>
    <row r="6" spans="1:21" ht="33" x14ac:dyDescent="0.25">
      <c r="A6" s="20">
        <v>52145</v>
      </c>
      <c r="B6" s="6" t="s">
        <v>8</v>
      </c>
      <c r="C6" s="2" t="s">
        <v>5</v>
      </c>
      <c r="D6" s="3">
        <v>32.590000000000003</v>
      </c>
      <c r="E6" s="4">
        <v>2610.2199999999998</v>
      </c>
      <c r="F6" s="4">
        <f>R10</f>
        <v>773.84699999999998</v>
      </c>
      <c r="G6" s="4">
        <f>G4</f>
        <v>1288.2</v>
      </c>
      <c r="H6" s="4">
        <f>H4</f>
        <v>855</v>
      </c>
      <c r="I6" s="77">
        <f t="shared" si="0"/>
        <v>0.29646811379883692</v>
      </c>
      <c r="J6" s="3"/>
      <c r="K6" s="4">
        <f t="shared" si="1"/>
        <v>85067.069799999997</v>
      </c>
      <c r="L6" s="5">
        <v>0.33329999999999999</v>
      </c>
      <c r="M6" s="21">
        <v>41982.438000000009</v>
      </c>
      <c r="N6" s="21">
        <f t="shared" ref="N6:N7" si="3">F6*D6</f>
        <v>25219.673730000002</v>
      </c>
      <c r="P6" s="81"/>
      <c r="R6" s="81">
        <f t="shared" si="2"/>
        <v>467.01999999999975</v>
      </c>
    </row>
    <row r="7" spans="1:21" ht="33" x14ac:dyDescent="0.25">
      <c r="A7" s="20">
        <v>53265</v>
      </c>
      <c r="B7" s="6" t="s">
        <v>35</v>
      </c>
      <c r="C7" s="2" t="s">
        <v>5</v>
      </c>
      <c r="D7" s="3">
        <v>1.02</v>
      </c>
      <c r="E7" s="4">
        <v>2929.12</v>
      </c>
      <c r="F7" s="4">
        <f>R10</f>
        <v>773.84699999999998</v>
      </c>
      <c r="G7" s="4">
        <f>6*216</f>
        <v>1296</v>
      </c>
      <c r="H7" s="4">
        <f>160*6</f>
        <v>960</v>
      </c>
      <c r="I7" s="77">
        <f t="shared" si="0"/>
        <v>0.26419095154858796</v>
      </c>
      <c r="J7" s="3"/>
      <c r="K7" s="4">
        <f>(D7*E7)+0.004</f>
        <v>2987.7064</v>
      </c>
      <c r="L7" s="5">
        <v>0.33329999999999999</v>
      </c>
      <c r="M7" s="21">
        <v>1321.92</v>
      </c>
      <c r="N7" s="21">
        <f t="shared" si="3"/>
        <v>789.32393999999999</v>
      </c>
      <c r="P7" s="81"/>
      <c r="R7" s="81">
        <f t="shared" si="2"/>
        <v>673.11999999999989</v>
      </c>
      <c r="T7" s="81">
        <f>E7+F7</f>
        <v>3702.9669999999996</v>
      </c>
      <c r="U7">
        <v>1515.68</v>
      </c>
    </row>
    <row r="8" spans="1:21" ht="33" x14ac:dyDescent="0.25">
      <c r="A8" s="20">
        <v>57510</v>
      </c>
      <c r="B8" s="1" t="s">
        <v>9</v>
      </c>
      <c r="C8" s="2" t="s">
        <v>5</v>
      </c>
      <c r="D8" s="3">
        <v>1.93</v>
      </c>
      <c r="E8" s="4">
        <v>1063</v>
      </c>
      <c r="F8" s="4"/>
      <c r="G8" s="4">
        <f>226*2</f>
        <v>452</v>
      </c>
      <c r="H8" s="4">
        <v>240</v>
      </c>
      <c r="I8" s="77">
        <f t="shared" si="0"/>
        <v>0</v>
      </c>
      <c r="J8" s="3"/>
      <c r="K8" s="4">
        <f t="shared" si="1"/>
        <v>2051.59</v>
      </c>
      <c r="L8" s="5">
        <v>0.33329999999999999</v>
      </c>
      <c r="M8" s="21">
        <v>872.36</v>
      </c>
      <c r="N8" s="21">
        <f>F8*D8+0.002</f>
        <v>2E-3</v>
      </c>
      <c r="P8" s="81"/>
      <c r="R8" s="81">
        <f t="shared" si="2"/>
        <v>371</v>
      </c>
      <c r="U8" s="81">
        <f>U7-T7</f>
        <v>-2187.2869999999994</v>
      </c>
    </row>
    <row r="9" spans="1:21" ht="16.5" x14ac:dyDescent="0.25">
      <c r="A9" s="20"/>
      <c r="B9" s="1"/>
      <c r="C9" s="2"/>
      <c r="D9" s="3"/>
      <c r="E9" s="4"/>
      <c r="F9" s="4"/>
      <c r="G9" s="4"/>
      <c r="H9" s="4"/>
      <c r="I9" s="4"/>
      <c r="J9" s="3"/>
      <c r="K9" s="4"/>
      <c r="L9" s="5"/>
      <c r="M9" s="21"/>
      <c r="N9" s="21"/>
      <c r="R9" s="81">
        <f>E6/4.7</f>
        <v>555.36595744680847</v>
      </c>
      <c r="U9">
        <f>U8/6</f>
        <v>-364.54783333333324</v>
      </c>
    </row>
    <row r="10" spans="1:21" ht="16.5" x14ac:dyDescent="0.25">
      <c r="A10" s="20"/>
      <c r="B10" s="1"/>
      <c r="C10" s="2"/>
      <c r="D10" s="3"/>
      <c r="E10" s="4"/>
      <c r="F10" s="4"/>
      <c r="G10" s="4"/>
      <c r="H10" s="4"/>
      <c r="I10" s="4"/>
      <c r="J10" s="3"/>
      <c r="K10" s="4"/>
      <c r="L10" s="5"/>
      <c r="M10" s="21"/>
      <c r="N10" s="21"/>
      <c r="R10" s="87">
        <f>(E7/5)+188.023</f>
        <v>773.84699999999998</v>
      </c>
    </row>
    <row r="11" spans="1:21" ht="16.5" x14ac:dyDescent="0.25">
      <c r="A11" s="20"/>
      <c r="B11" s="6"/>
      <c r="C11" s="2"/>
      <c r="D11" s="3"/>
      <c r="E11" s="4"/>
      <c r="F11" s="4"/>
      <c r="G11" s="4"/>
      <c r="H11" s="4"/>
      <c r="I11" s="4"/>
      <c r="J11" s="3"/>
      <c r="K11" s="4"/>
      <c r="L11" s="5"/>
      <c r="M11" s="21"/>
      <c r="N11" s="21"/>
    </row>
    <row r="12" spans="1:21" ht="16.5" x14ac:dyDescent="0.25">
      <c r="A12" s="20"/>
      <c r="B12" s="6"/>
      <c r="C12" s="2"/>
      <c r="D12" s="7"/>
      <c r="E12" s="4"/>
      <c r="F12" s="4"/>
      <c r="G12" s="4"/>
      <c r="H12" s="4"/>
      <c r="I12" s="4"/>
      <c r="J12" s="3"/>
      <c r="K12" s="4"/>
      <c r="L12" s="5"/>
      <c r="M12" s="21"/>
      <c r="N12" s="21"/>
    </row>
    <row r="13" spans="1:21" ht="16.5" x14ac:dyDescent="0.25">
      <c r="A13" s="20"/>
      <c r="B13" s="6"/>
      <c r="C13" s="2"/>
      <c r="D13" s="7"/>
      <c r="E13" s="4"/>
      <c r="F13" s="4"/>
      <c r="G13" s="4"/>
      <c r="H13" s="4"/>
      <c r="I13" s="4"/>
      <c r="J13" s="3"/>
      <c r="K13" s="4"/>
      <c r="L13" s="5"/>
      <c r="M13" s="21"/>
      <c r="N13" s="21"/>
      <c r="U13">
        <f>27324.545</f>
        <v>27324.544999999998</v>
      </c>
    </row>
    <row r="14" spans="1:21" ht="16.5" x14ac:dyDescent="0.25">
      <c r="A14" s="20"/>
      <c r="B14" s="6"/>
      <c r="C14" s="2"/>
      <c r="D14" s="7"/>
      <c r="E14" s="4"/>
      <c r="F14" s="4"/>
      <c r="G14" s="4"/>
      <c r="H14" s="4"/>
      <c r="I14" s="4"/>
      <c r="J14" s="3"/>
      <c r="K14" s="4"/>
      <c r="L14" s="5"/>
      <c r="M14" s="21"/>
      <c r="N14" s="21"/>
    </row>
    <row r="15" spans="1:21" ht="16.5" x14ac:dyDescent="0.25">
      <c r="A15" s="20"/>
      <c r="B15" s="8"/>
      <c r="C15" s="2"/>
      <c r="D15" s="7"/>
      <c r="E15" s="4"/>
      <c r="F15" s="4"/>
      <c r="G15" s="4"/>
      <c r="H15" s="4"/>
      <c r="I15" s="78"/>
      <c r="J15" s="3"/>
      <c r="K15" s="4"/>
      <c r="L15" s="5"/>
      <c r="M15" s="21"/>
      <c r="N15" s="21"/>
    </row>
    <row r="16" spans="1:21" ht="17.25" thickBot="1" x14ac:dyDescent="0.3">
      <c r="A16" s="22"/>
      <c r="B16" s="8" t="s">
        <v>44</v>
      </c>
      <c r="C16" s="9"/>
      <c r="D16" s="10"/>
      <c r="E16" s="11"/>
      <c r="F16" s="11"/>
      <c r="G16" s="11"/>
      <c r="H16" s="11"/>
      <c r="I16" s="78">
        <f>N17/K17</f>
        <v>0.24999996816049463</v>
      </c>
      <c r="J16" s="12"/>
      <c r="K16" s="4"/>
      <c r="L16" s="13"/>
      <c r="M16" s="23"/>
      <c r="N16" s="23"/>
    </row>
    <row r="17" spans="1:15" ht="18.75" thickBot="1" x14ac:dyDescent="0.3">
      <c r="A17" s="88" t="s">
        <v>10</v>
      </c>
      <c r="B17" s="89"/>
      <c r="C17" s="89"/>
      <c r="D17" s="89"/>
      <c r="E17" s="89"/>
      <c r="F17" s="89"/>
      <c r="G17" s="89"/>
      <c r="H17" s="89"/>
      <c r="I17" s="89"/>
      <c r="J17" s="90"/>
      <c r="K17" s="79">
        <f>SUM(K4:K16)</f>
        <v>109298.18019999999</v>
      </c>
      <c r="L17" s="24">
        <f>AVERAGE(L4:L8)</f>
        <v>0.33329999999999999</v>
      </c>
      <c r="M17" s="25">
        <v>52640.418000000005</v>
      </c>
      <c r="N17" s="25">
        <f>SUM(N4:N16)</f>
        <v>27324.541570000001</v>
      </c>
      <c r="O17" s="82"/>
    </row>
    <row r="18" spans="1:15" ht="18.75" thickBot="1" x14ac:dyDescent="0.3">
      <c r="A18" s="88" t="s">
        <v>45</v>
      </c>
      <c r="B18" s="89"/>
      <c r="C18" s="89"/>
      <c r="D18" s="89"/>
      <c r="E18" s="89"/>
      <c r="F18" s="89"/>
      <c r="G18" s="89"/>
      <c r="H18" s="89"/>
      <c r="I18" s="89"/>
      <c r="J18" s="89"/>
      <c r="K18" s="86"/>
      <c r="L18" s="85">
        <f>AVERAGE(L5:L9)</f>
        <v>0.33329999999999999</v>
      </c>
      <c r="M18" s="83">
        <v>52640.418000000005</v>
      </c>
      <c r="N18" s="84">
        <f>K17+N17</f>
        <v>136622.72177</v>
      </c>
    </row>
    <row r="22" spans="1:15" ht="30.75" customHeight="1" x14ac:dyDescent="0.25">
      <c r="B22" s="27"/>
      <c r="D22" s="27"/>
      <c r="E22" s="27"/>
      <c r="F22" s="27"/>
      <c r="G22" s="27"/>
      <c r="H22" s="27"/>
      <c r="I22" s="27"/>
      <c r="J22" s="27"/>
      <c r="K22" s="27"/>
    </row>
    <row r="23" spans="1:15" x14ac:dyDescent="0.25">
      <c r="B23" s="29" t="s">
        <v>11</v>
      </c>
      <c r="D23" s="80" t="s">
        <v>47</v>
      </c>
      <c r="L23" s="28">
        <f ca="1">TODAY()</f>
        <v>45532</v>
      </c>
      <c r="N23" s="95">
        <f ca="1">TODAY()</f>
        <v>45532</v>
      </c>
    </row>
    <row r="25" spans="1:15" s="30" customFormat="1" ht="12.75" x14ac:dyDescent="0.2">
      <c r="A25" s="31"/>
      <c r="B25" s="31"/>
      <c r="E25" s="36"/>
      <c r="F25" s="36"/>
      <c r="G25" s="36"/>
      <c r="H25" s="36"/>
      <c r="I25" s="36"/>
    </row>
  </sheetData>
  <mergeCells count="4">
    <mergeCell ref="A17:J17"/>
    <mergeCell ref="A2:N2"/>
    <mergeCell ref="A1:N1"/>
    <mergeCell ref="A18:J18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E43CF-ED2D-4D3C-95C8-5AED6F94DB54}">
  <dimension ref="A1:S25"/>
  <sheetViews>
    <sheetView zoomScaleNormal="100" workbookViewId="0">
      <selection activeCell="I26" sqref="I26"/>
    </sheetView>
  </sheetViews>
  <sheetFormatPr defaultRowHeight="12.75" x14ac:dyDescent="0.2"/>
  <cols>
    <col min="1" max="1" width="14" style="30" customWidth="1"/>
    <col min="2" max="2" width="55.5703125" style="30" customWidth="1"/>
    <col min="3" max="3" width="13.42578125" style="30" bestFit="1" customWidth="1"/>
    <col min="4" max="4" width="9.140625" style="30"/>
    <col min="5" max="5" width="12.85546875" style="30" bestFit="1" customWidth="1"/>
    <col min="6" max="6" width="12.5703125" style="30" customWidth="1"/>
    <col min="7" max="7" width="12.7109375" style="30" customWidth="1"/>
    <col min="8" max="8" width="12.42578125" style="30" customWidth="1"/>
    <col min="9" max="9" width="12.7109375" style="30" customWidth="1"/>
    <col min="10" max="11" width="12.42578125" style="30" customWidth="1"/>
    <col min="12" max="12" width="12.7109375" style="30" customWidth="1"/>
    <col min="13" max="14" width="12.42578125" style="30" customWidth="1"/>
    <col min="15" max="15" width="12.7109375" style="30" customWidth="1"/>
    <col min="16" max="16" width="12.42578125" style="30" customWidth="1"/>
    <col min="17" max="18" width="12.7109375" style="30" customWidth="1"/>
    <col min="19" max="19" width="12.85546875" style="30" bestFit="1" customWidth="1"/>
    <col min="20" max="258" width="9.140625" style="30"/>
    <col min="259" max="259" width="14" style="30" customWidth="1"/>
    <col min="260" max="260" width="93.5703125" style="30" customWidth="1"/>
    <col min="261" max="261" width="13.42578125" style="30" bestFit="1" customWidth="1"/>
    <col min="262" max="262" width="9.140625" style="30"/>
    <col min="263" max="263" width="13.140625" style="30" customWidth="1"/>
    <col min="264" max="264" width="12.85546875" style="30" bestFit="1" customWidth="1"/>
    <col min="265" max="265" width="12.5703125" style="30" customWidth="1"/>
    <col min="266" max="266" width="12.7109375" style="30" customWidth="1"/>
    <col min="267" max="267" width="12.42578125" style="30" customWidth="1"/>
    <col min="268" max="268" width="12.7109375" style="30" customWidth="1"/>
    <col min="269" max="270" width="12.42578125" style="30" customWidth="1"/>
    <col min="271" max="271" width="12.7109375" style="30" customWidth="1"/>
    <col min="272" max="272" width="12.42578125" style="30" customWidth="1"/>
    <col min="273" max="274" width="12.7109375" style="30" customWidth="1"/>
    <col min="275" max="275" width="12.85546875" style="30" bestFit="1" customWidth="1"/>
    <col min="276" max="514" width="9.140625" style="30"/>
    <col min="515" max="515" width="14" style="30" customWidth="1"/>
    <col min="516" max="516" width="93.5703125" style="30" customWidth="1"/>
    <col min="517" max="517" width="13.42578125" style="30" bestFit="1" customWidth="1"/>
    <col min="518" max="518" width="9.140625" style="30"/>
    <col min="519" max="519" width="13.140625" style="30" customWidth="1"/>
    <col min="520" max="520" width="12.85546875" style="30" bestFit="1" customWidth="1"/>
    <col min="521" max="521" width="12.5703125" style="30" customWidth="1"/>
    <col min="522" max="522" width="12.7109375" style="30" customWidth="1"/>
    <col min="523" max="523" width="12.42578125" style="30" customWidth="1"/>
    <col min="524" max="524" width="12.7109375" style="30" customWidth="1"/>
    <col min="525" max="526" width="12.42578125" style="30" customWidth="1"/>
    <col min="527" max="527" width="12.7109375" style="30" customWidth="1"/>
    <col min="528" max="528" width="12.42578125" style="30" customWidth="1"/>
    <col min="529" max="530" width="12.7109375" style="30" customWidth="1"/>
    <col min="531" max="531" width="12.85546875" style="30" bestFit="1" customWidth="1"/>
    <col min="532" max="770" width="9.140625" style="30"/>
    <col min="771" max="771" width="14" style="30" customWidth="1"/>
    <col min="772" max="772" width="93.5703125" style="30" customWidth="1"/>
    <col min="773" max="773" width="13.42578125" style="30" bestFit="1" customWidth="1"/>
    <col min="774" max="774" width="9.140625" style="30"/>
    <col min="775" max="775" width="13.140625" style="30" customWidth="1"/>
    <col min="776" max="776" width="12.85546875" style="30" bestFit="1" customWidth="1"/>
    <col min="777" max="777" width="12.5703125" style="30" customWidth="1"/>
    <col min="778" max="778" width="12.7109375" style="30" customWidth="1"/>
    <col min="779" max="779" width="12.42578125" style="30" customWidth="1"/>
    <col min="780" max="780" width="12.7109375" style="30" customWidth="1"/>
    <col min="781" max="782" width="12.42578125" style="30" customWidth="1"/>
    <col min="783" max="783" width="12.7109375" style="30" customWidth="1"/>
    <col min="784" max="784" width="12.42578125" style="30" customWidth="1"/>
    <col min="785" max="786" width="12.7109375" style="30" customWidth="1"/>
    <col min="787" max="787" width="12.85546875" style="30" bestFit="1" customWidth="1"/>
    <col min="788" max="1026" width="9.140625" style="30"/>
    <col min="1027" max="1027" width="14" style="30" customWidth="1"/>
    <col min="1028" max="1028" width="93.5703125" style="30" customWidth="1"/>
    <col min="1029" max="1029" width="13.42578125" style="30" bestFit="1" customWidth="1"/>
    <col min="1030" max="1030" width="9.140625" style="30"/>
    <col min="1031" max="1031" width="13.140625" style="30" customWidth="1"/>
    <col min="1032" max="1032" width="12.85546875" style="30" bestFit="1" customWidth="1"/>
    <col min="1033" max="1033" width="12.5703125" style="30" customWidth="1"/>
    <col min="1034" max="1034" width="12.7109375" style="30" customWidth="1"/>
    <col min="1035" max="1035" width="12.42578125" style="30" customWidth="1"/>
    <col min="1036" max="1036" width="12.7109375" style="30" customWidth="1"/>
    <col min="1037" max="1038" width="12.42578125" style="30" customWidth="1"/>
    <col min="1039" max="1039" width="12.7109375" style="30" customWidth="1"/>
    <col min="1040" max="1040" width="12.42578125" style="30" customWidth="1"/>
    <col min="1041" max="1042" width="12.7109375" style="30" customWidth="1"/>
    <col min="1043" max="1043" width="12.85546875" style="30" bestFit="1" customWidth="1"/>
    <col min="1044" max="1282" width="9.140625" style="30"/>
    <col min="1283" max="1283" width="14" style="30" customWidth="1"/>
    <col min="1284" max="1284" width="93.5703125" style="30" customWidth="1"/>
    <col min="1285" max="1285" width="13.42578125" style="30" bestFit="1" customWidth="1"/>
    <col min="1286" max="1286" width="9.140625" style="30"/>
    <col min="1287" max="1287" width="13.140625" style="30" customWidth="1"/>
    <col min="1288" max="1288" width="12.85546875" style="30" bestFit="1" customWidth="1"/>
    <col min="1289" max="1289" width="12.5703125" style="30" customWidth="1"/>
    <col min="1290" max="1290" width="12.7109375" style="30" customWidth="1"/>
    <col min="1291" max="1291" width="12.42578125" style="30" customWidth="1"/>
    <col min="1292" max="1292" width="12.7109375" style="30" customWidth="1"/>
    <col min="1293" max="1294" width="12.42578125" style="30" customWidth="1"/>
    <col min="1295" max="1295" width="12.7109375" style="30" customWidth="1"/>
    <col min="1296" max="1296" width="12.42578125" style="30" customWidth="1"/>
    <col min="1297" max="1298" width="12.7109375" style="30" customWidth="1"/>
    <col min="1299" max="1299" width="12.85546875" style="30" bestFit="1" customWidth="1"/>
    <col min="1300" max="1538" width="9.140625" style="30"/>
    <col min="1539" max="1539" width="14" style="30" customWidth="1"/>
    <col min="1540" max="1540" width="93.5703125" style="30" customWidth="1"/>
    <col min="1541" max="1541" width="13.42578125" style="30" bestFit="1" customWidth="1"/>
    <col min="1542" max="1542" width="9.140625" style="30"/>
    <col min="1543" max="1543" width="13.140625" style="30" customWidth="1"/>
    <col min="1544" max="1544" width="12.85546875" style="30" bestFit="1" customWidth="1"/>
    <col min="1545" max="1545" width="12.5703125" style="30" customWidth="1"/>
    <col min="1546" max="1546" width="12.7109375" style="30" customWidth="1"/>
    <col min="1547" max="1547" width="12.42578125" style="30" customWidth="1"/>
    <col min="1548" max="1548" width="12.7109375" style="30" customWidth="1"/>
    <col min="1549" max="1550" width="12.42578125" style="30" customWidth="1"/>
    <col min="1551" max="1551" width="12.7109375" style="30" customWidth="1"/>
    <col min="1552" max="1552" width="12.42578125" style="30" customWidth="1"/>
    <col min="1553" max="1554" width="12.7109375" style="30" customWidth="1"/>
    <col min="1555" max="1555" width="12.85546875" style="30" bestFit="1" customWidth="1"/>
    <col min="1556" max="1794" width="9.140625" style="30"/>
    <col min="1795" max="1795" width="14" style="30" customWidth="1"/>
    <col min="1796" max="1796" width="93.5703125" style="30" customWidth="1"/>
    <col min="1797" max="1797" width="13.42578125" style="30" bestFit="1" customWidth="1"/>
    <col min="1798" max="1798" width="9.140625" style="30"/>
    <col min="1799" max="1799" width="13.140625" style="30" customWidth="1"/>
    <col min="1800" max="1800" width="12.85546875" style="30" bestFit="1" customWidth="1"/>
    <col min="1801" max="1801" width="12.5703125" style="30" customWidth="1"/>
    <col min="1802" max="1802" width="12.7109375" style="30" customWidth="1"/>
    <col min="1803" max="1803" width="12.42578125" style="30" customWidth="1"/>
    <col min="1804" max="1804" width="12.7109375" style="30" customWidth="1"/>
    <col min="1805" max="1806" width="12.42578125" style="30" customWidth="1"/>
    <col min="1807" max="1807" width="12.7109375" style="30" customWidth="1"/>
    <col min="1808" max="1808" width="12.42578125" style="30" customWidth="1"/>
    <col min="1809" max="1810" width="12.7109375" style="30" customWidth="1"/>
    <col min="1811" max="1811" width="12.85546875" style="30" bestFit="1" customWidth="1"/>
    <col min="1812" max="2050" width="9.140625" style="30"/>
    <col min="2051" max="2051" width="14" style="30" customWidth="1"/>
    <col min="2052" max="2052" width="93.5703125" style="30" customWidth="1"/>
    <col min="2053" max="2053" width="13.42578125" style="30" bestFit="1" customWidth="1"/>
    <col min="2054" max="2054" width="9.140625" style="30"/>
    <col min="2055" max="2055" width="13.140625" style="30" customWidth="1"/>
    <col min="2056" max="2056" width="12.85546875" style="30" bestFit="1" customWidth="1"/>
    <col min="2057" max="2057" width="12.5703125" style="30" customWidth="1"/>
    <col min="2058" max="2058" width="12.7109375" style="30" customWidth="1"/>
    <col min="2059" max="2059" width="12.42578125" style="30" customWidth="1"/>
    <col min="2060" max="2060" width="12.7109375" style="30" customWidth="1"/>
    <col min="2061" max="2062" width="12.42578125" style="30" customWidth="1"/>
    <col min="2063" max="2063" width="12.7109375" style="30" customWidth="1"/>
    <col min="2064" max="2064" width="12.42578125" style="30" customWidth="1"/>
    <col min="2065" max="2066" width="12.7109375" style="30" customWidth="1"/>
    <col min="2067" max="2067" width="12.85546875" style="30" bestFit="1" customWidth="1"/>
    <col min="2068" max="2306" width="9.140625" style="30"/>
    <col min="2307" max="2307" width="14" style="30" customWidth="1"/>
    <col min="2308" max="2308" width="93.5703125" style="30" customWidth="1"/>
    <col min="2309" max="2309" width="13.42578125" style="30" bestFit="1" customWidth="1"/>
    <col min="2310" max="2310" width="9.140625" style="30"/>
    <col min="2311" max="2311" width="13.140625" style="30" customWidth="1"/>
    <col min="2312" max="2312" width="12.85546875" style="30" bestFit="1" customWidth="1"/>
    <col min="2313" max="2313" width="12.5703125" style="30" customWidth="1"/>
    <col min="2314" max="2314" width="12.7109375" style="30" customWidth="1"/>
    <col min="2315" max="2315" width="12.42578125" style="30" customWidth="1"/>
    <col min="2316" max="2316" width="12.7109375" style="30" customWidth="1"/>
    <col min="2317" max="2318" width="12.42578125" style="30" customWidth="1"/>
    <col min="2319" max="2319" width="12.7109375" style="30" customWidth="1"/>
    <col min="2320" max="2320" width="12.42578125" style="30" customWidth="1"/>
    <col min="2321" max="2322" width="12.7109375" style="30" customWidth="1"/>
    <col min="2323" max="2323" width="12.85546875" style="30" bestFit="1" customWidth="1"/>
    <col min="2324" max="2562" width="9.140625" style="30"/>
    <col min="2563" max="2563" width="14" style="30" customWidth="1"/>
    <col min="2564" max="2564" width="93.5703125" style="30" customWidth="1"/>
    <col min="2565" max="2565" width="13.42578125" style="30" bestFit="1" customWidth="1"/>
    <col min="2566" max="2566" width="9.140625" style="30"/>
    <col min="2567" max="2567" width="13.140625" style="30" customWidth="1"/>
    <col min="2568" max="2568" width="12.85546875" style="30" bestFit="1" customWidth="1"/>
    <col min="2569" max="2569" width="12.5703125" style="30" customWidth="1"/>
    <col min="2570" max="2570" width="12.7109375" style="30" customWidth="1"/>
    <col min="2571" max="2571" width="12.42578125" style="30" customWidth="1"/>
    <col min="2572" max="2572" width="12.7109375" style="30" customWidth="1"/>
    <col min="2573" max="2574" width="12.42578125" style="30" customWidth="1"/>
    <col min="2575" max="2575" width="12.7109375" style="30" customWidth="1"/>
    <col min="2576" max="2576" width="12.42578125" style="30" customWidth="1"/>
    <col min="2577" max="2578" width="12.7109375" style="30" customWidth="1"/>
    <col min="2579" max="2579" width="12.85546875" style="30" bestFit="1" customWidth="1"/>
    <col min="2580" max="2818" width="9.140625" style="30"/>
    <col min="2819" max="2819" width="14" style="30" customWidth="1"/>
    <col min="2820" max="2820" width="93.5703125" style="30" customWidth="1"/>
    <col min="2821" max="2821" width="13.42578125" style="30" bestFit="1" customWidth="1"/>
    <col min="2822" max="2822" width="9.140625" style="30"/>
    <col min="2823" max="2823" width="13.140625" style="30" customWidth="1"/>
    <col min="2824" max="2824" width="12.85546875" style="30" bestFit="1" customWidth="1"/>
    <col min="2825" max="2825" width="12.5703125" style="30" customWidth="1"/>
    <col min="2826" max="2826" width="12.7109375" style="30" customWidth="1"/>
    <col min="2827" max="2827" width="12.42578125" style="30" customWidth="1"/>
    <col min="2828" max="2828" width="12.7109375" style="30" customWidth="1"/>
    <col min="2829" max="2830" width="12.42578125" style="30" customWidth="1"/>
    <col min="2831" max="2831" width="12.7109375" style="30" customWidth="1"/>
    <col min="2832" max="2832" width="12.42578125" style="30" customWidth="1"/>
    <col min="2833" max="2834" width="12.7109375" style="30" customWidth="1"/>
    <col min="2835" max="2835" width="12.85546875" style="30" bestFit="1" customWidth="1"/>
    <col min="2836" max="3074" width="9.140625" style="30"/>
    <col min="3075" max="3075" width="14" style="30" customWidth="1"/>
    <col min="3076" max="3076" width="93.5703125" style="30" customWidth="1"/>
    <col min="3077" max="3077" width="13.42578125" style="30" bestFit="1" customWidth="1"/>
    <col min="3078" max="3078" width="9.140625" style="30"/>
    <col min="3079" max="3079" width="13.140625" style="30" customWidth="1"/>
    <col min="3080" max="3080" width="12.85546875" style="30" bestFit="1" customWidth="1"/>
    <col min="3081" max="3081" width="12.5703125" style="30" customWidth="1"/>
    <col min="3082" max="3082" width="12.7109375" style="30" customWidth="1"/>
    <col min="3083" max="3083" width="12.42578125" style="30" customWidth="1"/>
    <col min="3084" max="3084" width="12.7109375" style="30" customWidth="1"/>
    <col min="3085" max="3086" width="12.42578125" style="30" customWidth="1"/>
    <col min="3087" max="3087" width="12.7109375" style="30" customWidth="1"/>
    <col min="3088" max="3088" width="12.42578125" style="30" customWidth="1"/>
    <col min="3089" max="3090" width="12.7109375" style="30" customWidth="1"/>
    <col min="3091" max="3091" width="12.85546875" style="30" bestFit="1" customWidth="1"/>
    <col min="3092" max="3330" width="9.140625" style="30"/>
    <col min="3331" max="3331" width="14" style="30" customWidth="1"/>
    <col min="3332" max="3332" width="93.5703125" style="30" customWidth="1"/>
    <col min="3333" max="3333" width="13.42578125" style="30" bestFit="1" customWidth="1"/>
    <col min="3334" max="3334" width="9.140625" style="30"/>
    <col min="3335" max="3335" width="13.140625" style="30" customWidth="1"/>
    <col min="3336" max="3336" width="12.85546875" style="30" bestFit="1" customWidth="1"/>
    <col min="3337" max="3337" width="12.5703125" style="30" customWidth="1"/>
    <col min="3338" max="3338" width="12.7109375" style="30" customWidth="1"/>
    <col min="3339" max="3339" width="12.42578125" style="30" customWidth="1"/>
    <col min="3340" max="3340" width="12.7109375" style="30" customWidth="1"/>
    <col min="3341" max="3342" width="12.42578125" style="30" customWidth="1"/>
    <col min="3343" max="3343" width="12.7109375" style="30" customWidth="1"/>
    <col min="3344" max="3344" width="12.42578125" style="30" customWidth="1"/>
    <col min="3345" max="3346" width="12.7109375" style="30" customWidth="1"/>
    <col min="3347" max="3347" width="12.85546875" style="30" bestFit="1" customWidth="1"/>
    <col min="3348" max="3586" width="9.140625" style="30"/>
    <col min="3587" max="3587" width="14" style="30" customWidth="1"/>
    <col min="3588" max="3588" width="93.5703125" style="30" customWidth="1"/>
    <col min="3589" max="3589" width="13.42578125" style="30" bestFit="1" customWidth="1"/>
    <col min="3590" max="3590" width="9.140625" style="30"/>
    <col min="3591" max="3591" width="13.140625" style="30" customWidth="1"/>
    <col min="3592" max="3592" width="12.85546875" style="30" bestFit="1" customWidth="1"/>
    <col min="3593" max="3593" width="12.5703125" style="30" customWidth="1"/>
    <col min="3594" max="3594" width="12.7109375" style="30" customWidth="1"/>
    <col min="3595" max="3595" width="12.42578125" style="30" customWidth="1"/>
    <col min="3596" max="3596" width="12.7109375" style="30" customWidth="1"/>
    <col min="3597" max="3598" width="12.42578125" style="30" customWidth="1"/>
    <col min="3599" max="3599" width="12.7109375" style="30" customWidth="1"/>
    <col min="3600" max="3600" width="12.42578125" style="30" customWidth="1"/>
    <col min="3601" max="3602" width="12.7109375" style="30" customWidth="1"/>
    <col min="3603" max="3603" width="12.85546875" style="30" bestFit="1" customWidth="1"/>
    <col min="3604" max="3842" width="9.140625" style="30"/>
    <col min="3843" max="3843" width="14" style="30" customWidth="1"/>
    <col min="3844" max="3844" width="93.5703125" style="30" customWidth="1"/>
    <col min="3845" max="3845" width="13.42578125" style="30" bestFit="1" customWidth="1"/>
    <col min="3846" max="3846" width="9.140625" style="30"/>
    <col min="3847" max="3847" width="13.140625" style="30" customWidth="1"/>
    <col min="3848" max="3848" width="12.85546875" style="30" bestFit="1" customWidth="1"/>
    <col min="3849" max="3849" width="12.5703125" style="30" customWidth="1"/>
    <col min="3850" max="3850" width="12.7109375" style="30" customWidth="1"/>
    <col min="3851" max="3851" width="12.42578125" style="30" customWidth="1"/>
    <col min="3852" max="3852" width="12.7109375" style="30" customWidth="1"/>
    <col min="3853" max="3854" width="12.42578125" style="30" customWidth="1"/>
    <col min="3855" max="3855" width="12.7109375" style="30" customWidth="1"/>
    <col min="3856" max="3856" width="12.42578125" style="30" customWidth="1"/>
    <col min="3857" max="3858" width="12.7109375" style="30" customWidth="1"/>
    <col min="3859" max="3859" width="12.85546875" style="30" bestFit="1" customWidth="1"/>
    <col min="3860" max="4098" width="9.140625" style="30"/>
    <col min="4099" max="4099" width="14" style="30" customWidth="1"/>
    <col min="4100" max="4100" width="93.5703125" style="30" customWidth="1"/>
    <col min="4101" max="4101" width="13.42578125" style="30" bestFit="1" customWidth="1"/>
    <col min="4102" max="4102" width="9.140625" style="30"/>
    <col min="4103" max="4103" width="13.140625" style="30" customWidth="1"/>
    <col min="4104" max="4104" width="12.85546875" style="30" bestFit="1" customWidth="1"/>
    <col min="4105" max="4105" width="12.5703125" style="30" customWidth="1"/>
    <col min="4106" max="4106" width="12.7109375" style="30" customWidth="1"/>
    <col min="4107" max="4107" width="12.42578125" style="30" customWidth="1"/>
    <col min="4108" max="4108" width="12.7109375" style="30" customWidth="1"/>
    <col min="4109" max="4110" width="12.42578125" style="30" customWidth="1"/>
    <col min="4111" max="4111" width="12.7109375" style="30" customWidth="1"/>
    <col min="4112" max="4112" width="12.42578125" style="30" customWidth="1"/>
    <col min="4113" max="4114" width="12.7109375" style="30" customWidth="1"/>
    <col min="4115" max="4115" width="12.85546875" style="30" bestFit="1" customWidth="1"/>
    <col min="4116" max="4354" width="9.140625" style="30"/>
    <col min="4355" max="4355" width="14" style="30" customWidth="1"/>
    <col min="4356" max="4356" width="93.5703125" style="30" customWidth="1"/>
    <col min="4357" max="4357" width="13.42578125" style="30" bestFit="1" customWidth="1"/>
    <col min="4358" max="4358" width="9.140625" style="30"/>
    <col min="4359" max="4359" width="13.140625" style="30" customWidth="1"/>
    <col min="4360" max="4360" width="12.85546875" style="30" bestFit="1" customWidth="1"/>
    <col min="4361" max="4361" width="12.5703125" style="30" customWidth="1"/>
    <col min="4362" max="4362" width="12.7109375" style="30" customWidth="1"/>
    <col min="4363" max="4363" width="12.42578125" style="30" customWidth="1"/>
    <col min="4364" max="4364" width="12.7109375" style="30" customWidth="1"/>
    <col min="4365" max="4366" width="12.42578125" style="30" customWidth="1"/>
    <col min="4367" max="4367" width="12.7109375" style="30" customWidth="1"/>
    <col min="4368" max="4368" width="12.42578125" style="30" customWidth="1"/>
    <col min="4369" max="4370" width="12.7109375" style="30" customWidth="1"/>
    <col min="4371" max="4371" width="12.85546875" style="30" bestFit="1" customWidth="1"/>
    <col min="4372" max="4610" width="9.140625" style="30"/>
    <col min="4611" max="4611" width="14" style="30" customWidth="1"/>
    <col min="4612" max="4612" width="93.5703125" style="30" customWidth="1"/>
    <col min="4613" max="4613" width="13.42578125" style="30" bestFit="1" customWidth="1"/>
    <col min="4614" max="4614" width="9.140625" style="30"/>
    <col min="4615" max="4615" width="13.140625" style="30" customWidth="1"/>
    <col min="4616" max="4616" width="12.85546875" style="30" bestFit="1" customWidth="1"/>
    <col min="4617" max="4617" width="12.5703125" style="30" customWidth="1"/>
    <col min="4618" max="4618" width="12.7109375" style="30" customWidth="1"/>
    <col min="4619" max="4619" width="12.42578125" style="30" customWidth="1"/>
    <col min="4620" max="4620" width="12.7109375" style="30" customWidth="1"/>
    <col min="4621" max="4622" width="12.42578125" style="30" customWidth="1"/>
    <col min="4623" max="4623" width="12.7109375" style="30" customWidth="1"/>
    <col min="4624" max="4624" width="12.42578125" style="30" customWidth="1"/>
    <col min="4625" max="4626" width="12.7109375" style="30" customWidth="1"/>
    <col min="4627" max="4627" width="12.85546875" style="30" bestFit="1" customWidth="1"/>
    <col min="4628" max="4866" width="9.140625" style="30"/>
    <col min="4867" max="4867" width="14" style="30" customWidth="1"/>
    <col min="4868" max="4868" width="93.5703125" style="30" customWidth="1"/>
    <col min="4869" max="4869" width="13.42578125" style="30" bestFit="1" customWidth="1"/>
    <col min="4870" max="4870" width="9.140625" style="30"/>
    <col min="4871" max="4871" width="13.140625" style="30" customWidth="1"/>
    <col min="4872" max="4872" width="12.85546875" style="30" bestFit="1" customWidth="1"/>
    <col min="4873" max="4873" width="12.5703125" style="30" customWidth="1"/>
    <col min="4874" max="4874" width="12.7109375" style="30" customWidth="1"/>
    <col min="4875" max="4875" width="12.42578125" style="30" customWidth="1"/>
    <col min="4876" max="4876" width="12.7109375" style="30" customWidth="1"/>
    <col min="4877" max="4878" width="12.42578125" style="30" customWidth="1"/>
    <col min="4879" max="4879" width="12.7109375" style="30" customWidth="1"/>
    <col min="4880" max="4880" width="12.42578125" style="30" customWidth="1"/>
    <col min="4881" max="4882" width="12.7109375" style="30" customWidth="1"/>
    <col min="4883" max="4883" width="12.85546875" style="30" bestFit="1" customWidth="1"/>
    <col min="4884" max="5122" width="9.140625" style="30"/>
    <col min="5123" max="5123" width="14" style="30" customWidth="1"/>
    <col min="5124" max="5124" width="93.5703125" style="30" customWidth="1"/>
    <col min="5125" max="5125" width="13.42578125" style="30" bestFit="1" customWidth="1"/>
    <col min="5126" max="5126" width="9.140625" style="30"/>
    <col min="5127" max="5127" width="13.140625" style="30" customWidth="1"/>
    <col min="5128" max="5128" width="12.85546875" style="30" bestFit="1" customWidth="1"/>
    <col min="5129" max="5129" width="12.5703125" style="30" customWidth="1"/>
    <col min="5130" max="5130" width="12.7109375" style="30" customWidth="1"/>
    <col min="5131" max="5131" width="12.42578125" style="30" customWidth="1"/>
    <col min="5132" max="5132" width="12.7109375" style="30" customWidth="1"/>
    <col min="5133" max="5134" width="12.42578125" style="30" customWidth="1"/>
    <col min="5135" max="5135" width="12.7109375" style="30" customWidth="1"/>
    <col min="5136" max="5136" width="12.42578125" style="30" customWidth="1"/>
    <col min="5137" max="5138" width="12.7109375" style="30" customWidth="1"/>
    <col min="5139" max="5139" width="12.85546875" style="30" bestFit="1" customWidth="1"/>
    <col min="5140" max="5378" width="9.140625" style="30"/>
    <col min="5379" max="5379" width="14" style="30" customWidth="1"/>
    <col min="5380" max="5380" width="93.5703125" style="30" customWidth="1"/>
    <col min="5381" max="5381" width="13.42578125" style="30" bestFit="1" customWidth="1"/>
    <col min="5382" max="5382" width="9.140625" style="30"/>
    <col min="5383" max="5383" width="13.140625" style="30" customWidth="1"/>
    <col min="5384" max="5384" width="12.85546875" style="30" bestFit="1" customWidth="1"/>
    <col min="5385" max="5385" width="12.5703125" style="30" customWidth="1"/>
    <col min="5386" max="5386" width="12.7109375" style="30" customWidth="1"/>
    <col min="5387" max="5387" width="12.42578125" style="30" customWidth="1"/>
    <col min="5388" max="5388" width="12.7109375" style="30" customWidth="1"/>
    <col min="5389" max="5390" width="12.42578125" style="30" customWidth="1"/>
    <col min="5391" max="5391" width="12.7109375" style="30" customWidth="1"/>
    <col min="5392" max="5392" width="12.42578125" style="30" customWidth="1"/>
    <col min="5393" max="5394" width="12.7109375" style="30" customWidth="1"/>
    <col min="5395" max="5395" width="12.85546875" style="30" bestFit="1" customWidth="1"/>
    <col min="5396" max="5634" width="9.140625" style="30"/>
    <col min="5635" max="5635" width="14" style="30" customWidth="1"/>
    <col min="5636" max="5636" width="93.5703125" style="30" customWidth="1"/>
    <col min="5637" max="5637" width="13.42578125" style="30" bestFit="1" customWidth="1"/>
    <col min="5638" max="5638" width="9.140625" style="30"/>
    <col min="5639" max="5639" width="13.140625" style="30" customWidth="1"/>
    <col min="5640" max="5640" width="12.85546875" style="30" bestFit="1" customWidth="1"/>
    <col min="5641" max="5641" width="12.5703125" style="30" customWidth="1"/>
    <col min="5642" max="5642" width="12.7109375" style="30" customWidth="1"/>
    <col min="5643" max="5643" width="12.42578125" style="30" customWidth="1"/>
    <col min="5644" max="5644" width="12.7109375" style="30" customWidth="1"/>
    <col min="5645" max="5646" width="12.42578125" style="30" customWidth="1"/>
    <col min="5647" max="5647" width="12.7109375" style="30" customWidth="1"/>
    <col min="5648" max="5648" width="12.42578125" style="30" customWidth="1"/>
    <col min="5649" max="5650" width="12.7109375" style="30" customWidth="1"/>
    <col min="5651" max="5651" width="12.85546875" style="30" bestFit="1" customWidth="1"/>
    <col min="5652" max="5890" width="9.140625" style="30"/>
    <col min="5891" max="5891" width="14" style="30" customWidth="1"/>
    <col min="5892" max="5892" width="93.5703125" style="30" customWidth="1"/>
    <col min="5893" max="5893" width="13.42578125" style="30" bestFit="1" customWidth="1"/>
    <col min="5894" max="5894" width="9.140625" style="30"/>
    <col min="5895" max="5895" width="13.140625" style="30" customWidth="1"/>
    <col min="5896" max="5896" width="12.85546875" style="30" bestFit="1" customWidth="1"/>
    <col min="5897" max="5897" width="12.5703125" style="30" customWidth="1"/>
    <col min="5898" max="5898" width="12.7109375" style="30" customWidth="1"/>
    <col min="5899" max="5899" width="12.42578125" style="30" customWidth="1"/>
    <col min="5900" max="5900" width="12.7109375" style="30" customWidth="1"/>
    <col min="5901" max="5902" width="12.42578125" style="30" customWidth="1"/>
    <col min="5903" max="5903" width="12.7109375" style="30" customWidth="1"/>
    <col min="5904" max="5904" width="12.42578125" style="30" customWidth="1"/>
    <col min="5905" max="5906" width="12.7109375" style="30" customWidth="1"/>
    <col min="5907" max="5907" width="12.85546875" style="30" bestFit="1" customWidth="1"/>
    <col min="5908" max="6146" width="9.140625" style="30"/>
    <col min="6147" max="6147" width="14" style="30" customWidth="1"/>
    <col min="6148" max="6148" width="93.5703125" style="30" customWidth="1"/>
    <col min="6149" max="6149" width="13.42578125" style="30" bestFit="1" customWidth="1"/>
    <col min="6150" max="6150" width="9.140625" style="30"/>
    <col min="6151" max="6151" width="13.140625" style="30" customWidth="1"/>
    <col min="6152" max="6152" width="12.85546875" style="30" bestFit="1" customWidth="1"/>
    <col min="6153" max="6153" width="12.5703125" style="30" customWidth="1"/>
    <col min="6154" max="6154" width="12.7109375" style="30" customWidth="1"/>
    <col min="6155" max="6155" width="12.42578125" style="30" customWidth="1"/>
    <col min="6156" max="6156" width="12.7109375" style="30" customWidth="1"/>
    <col min="6157" max="6158" width="12.42578125" style="30" customWidth="1"/>
    <col min="6159" max="6159" width="12.7109375" style="30" customWidth="1"/>
    <col min="6160" max="6160" width="12.42578125" style="30" customWidth="1"/>
    <col min="6161" max="6162" width="12.7109375" style="30" customWidth="1"/>
    <col min="6163" max="6163" width="12.85546875" style="30" bestFit="1" customWidth="1"/>
    <col min="6164" max="6402" width="9.140625" style="30"/>
    <col min="6403" max="6403" width="14" style="30" customWidth="1"/>
    <col min="6404" max="6404" width="93.5703125" style="30" customWidth="1"/>
    <col min="6405" max="6405" width="13.42578125" style="30" bestFit="1" customWidth="1"/>
    <col min="6406" max="6406" width="9.140625" style="30"/>
    <col min="6407" max="6407" width="13.140625" style="30" customWidth="1"/>
    <col min="6408" max="6408" width="12.85546875" style="30" bestFit="1" customWidth="1"/>
    <col min="6409" max="6409" width="12.5703125" style="30" customWidth="1"/>
    <col min="6410" max="6410" width="12.7109375" style="30" customWidth="1"/>
    <col min="6411" max="6411" width="12.42578125" style="30" customWidth="1"/>
    <col min="6412" max="6412" width="12.7109375" style="30" customWidth="1"/>
    <col min="6413" max="6414" width="12.42578125" style="30" customWidth="1"/>
    <col min="6415" max="6415" width="12.7109375" style="30" customWidth="1"/>
    <col min="6416" max="6416" width="12.42578125" style="30" customWidth="1"/>
    <col min="6417" max="6418" width="12.7109375" style="30" customWidth="1"/>
    <col min="6419" max="6419" width="12.85546875" style="30" bestFit="1" customWidth="1"/>
    <col min="6420" max="6658" width="9.140625" style="30"/>
    <col min="6659" max="6659" width="14" style="30" customWidth="1"/>
    <col min="6660" max="6660" width="93.5703125" style="30" customWidth="1"/>
    <col min="6661" max="6661" width="13.42578125" style="30" bestFit="1" customWidth="1"/>
    <col min="6662" max="6662" width="9.140625" style="30"/>
    <col min="6663" max="6663" width="13.140625" style="30" customWidth="1"/>
    <col min="6664" max="6664" width="12.85546875" style="30" bestFit="1" customWidth="1"/>
    <col min="6665" max="6665" width="12.5703125" style="30" customWidth="1"/>
    <col min="6666" max="6666" width="12.7109375" style="30" customWidth="1"/>
    <col min="6667" max="6667" width="12.42578125" style="30" customWidth="1"/>
    <col min="6668" max="6668" width="12.7109375" style="30" customWidth="1"/>
    <col min="6669" max="6670" width="12.42578125" style="30" customWidth="1"/>
    <col min="6671" max="6671" width="12.7109375" style="30" customWidth="1"/>
    <col min="6672" max="6672" width="12.42578125" style="30" customWidth="1"/>
    <col min="6673" max="6674" width="12.7109375" style="30" customWidth="1"/>
    <col min="6675" max="6675" width="12.85546875" style="30" bestFit="1" customWidth="1"/>
    <col min="6676" max="6914" width="9.140625" style="30"/>
    <col min="6915" max="6915" width="14" style="30" customWidth="1"/>
    <col min="6916" max="6916" width="93.5703125" style="30" customWidth="1"/>
    <col min="6917" max="6917" width="13.42578125" style="30" bestFit="1" customWidth="1"/>
    <col min="6918" max="6918" width="9.140625" style="30"/>
    <col min="6919" max="6919" width="13.140625" style="30" customWidth="1"/>
    <col min="6920" max="6920" width="12.85546875" style="30" bestFit="1" customWidth="1"/>
    <col min="6921" max="6921" width="12.5703125" style="30" customWidth="1"/>
    <col min="6922" max="6922" width="12.7109375" style="30" customWidth="1"/>
    <col min="6923" max="6923" width="12.42578125" style="30" customWidth="1"/>
    <col min="6924" max="6924" width="12.7109375" style="30" customWidth="1"/>
    <col min="6925" max="6926" width="12.42578125" style="30" customWidth="1"/>
    <col min="6927" max="6927" width="12.7109375" style="30" customWidth="1"/>
    <col min="6928" max="6928" width="12.42578125" style="30" customWidth="1"/>
    <col min="6929" max="6930" width="12.7109375" style="30" customWidth="1"/>
    <col min="6931" max="6931" width="12.85546875" style="30" bestFit="1" customWidth="1"/>
    <col min="6932" max="7170" width="9.140625" style="30"/>
    <col min="7171" max="7171" width="14" style="30" customWidth="1"/>
    <col min="7172" max="7172" width="93.5703125" style="30" customWidth="1"/>
    <col min="7173" max="7173" width="13.42578125" style="30" bestFit="1" customWidth="1"/>
    <col min="7174" max="7174" width="9.140625" style="30"/>
    <col min="7175" max="7175" width="13.140625" style="30" customWidth="1"/>
    <col min="7176" max="7176" width="12.85546875" style="30" bestFit="1" customWidth="1"/>
    <col min="7177" max="7177" width="12.5703125" style="30" customWidth="1"/>
    <col min="7178" max="7178" width="12.7109375" style="30" customWidth="1"/>
    <col min="7179" max="7179" width="12.42578125" style="30" customWidth="1"/>
    <col min="7180" max="7180" width="12.7109375" style="30" customWidth="1"/>
    <col min="7181" max="7182" width="12.42578125" style="30" customWidth="1"/>
    <col min="7183" max="7183" width="12.7109375" style="30" customWidth="1"/>
    <col min="7184" max="7184" width="12.42578125" style="30" customWidth="1"/>
    <col min="7185" max="7186" width="12.7109375" style="30" customWidth="1"/>
    <col min="7187" max="7187" width="12.85546875" style="30" bestFit="1" customWidth="1"/>
    <col min="7188" max="7426" width="9.140625" style="30"/>
    <col min="7427" max="7427" width="14" style="30" customWidth="1"/>
    <col min="7428" max="7428" width="93.5703125" style="30" customWidth="1"/>
    <col min="7429" max="7429" width="13.42578125" style="30" bestFit="1" customWidth="1"/>
    <col min="7430" max="7430" width="9.140625" style="30"/>
    <col min="7431" max="7431" width="13.140625" style="30" customWidth="1"/>
    <col min="7432" max="7432" width="12.85546875" style="30" bestFit="1" customWidth="1"/>
    <col min="7433" max="7433" width="12.5703125" style="30" customWidth="1"/>
    <col min="7434" max="7434" width="12.7109375" style="30" customWidth="1"/>
    <col min="7435" max="7435" width="12.42578125" style="30" customWidth="1"/>
    <col min="7436" max="7436" width="12.7109375" style="30" customWidth="1"/>
    <col min="7437" max="7438" width="12.42578125" style="30" customWidth="1"/>
    <col min="7439" max="7439" width="12.7109375" style="30" customWidth="1"/>
    <col min="7440" max="7440" width="12.42578125" style="30" customWidth="1"/>
    <col min="7441" max="7442" width="12.7109375" style="30" customWidth="1"/>
    <col min="7443" max="7443" width="12.85546875" style="30" bestFit="1" customWidth="1"/>
    <col min="7444" max="7682" width="9.140625" style="30"/>
    <col min="7683" max="7683" width="14" style="30" customWidth="1"/>
    <col min="7684" max="7684" width="93.5703125" style="30" customWidth="1"/>
    <col min="7685" max="7685" width="13.42578125" style="30" bestFit="1" customWidth="1"/>
    <col min="7686" max="7686" width="9.140625" style="30"/>
    <col min="7687" max="7687" width="13.140625" style="30" customWidth="1"/>
    <col min="7688" max="7688" width="12.85546875" style="30" bestFit="1" customWidth="1"/>
    <col min="7689" max="7689" width="12.5703125" style="30" customWidth="1"/>
    <col min="7690" max="7690" width="12.7109375" style="30" customWidth="1"/>
    <col min="7691" max="7691" width="12.42578125" style="30" customWidth="1"/>
    <col min="7692" max="7692" width="12.7109375" style="30" customWidth="1"/>
    <col min="7693" max="7694" width="12.42578125" style="30" customWidth="1"/>
    <col min="7695" max="7695" width="12.7109375" style="30" customWidth="1"/>
    <col min="7696" max="7696" width="12.42578125" style="30" customWidth="1"/>
    <col min="7697" max="7698" width="12.7109375" style="30" customWidth="1"/>
    <col min="7699" max="7699" width="12.85546875" style="30" bestFit="1" customWidth="1"/>
    <col min="7700" max="7938" width="9.140625" style="30"/>
    <col min="7939" max="7939" width="14" style="30" customWidth="1"/>
    <col min="7940" max="7940" width="93.5703125" style="30" customWidth="1"/>
    <col min="7941" max="7941" width="13.42578125" style="30" bestFit="1" customWidth="1"/>
    <col min="7942" max="7942" width="9.140625" style="30"/>
    <col min="7943" max="7943" width="13.140625" style="30" customWidth="1"/>
    <col min="7944" max="7944" width="12.85546875" style="30" bestFit="1" customWidth="1"/>
    <col min="7945" max="7945" width="12.5703125" style="30" customWidth="1"/>
    <col min="7946" max="7946" width="12.7109375" style="30" customWidth="1"/>
    <col min="7947" max="7947" width="12.42578125" style="30" customWidth="1"/>
    <col min="7948" max="7948" width="12.7109375" style="30" customWidth="1"/>
    <col min="7949" max="7950" width="12.42578125" style="30" customWidth="1"/>
    <col min="7951" max="7951" width="12.7109375" style="30" customWidth="1"/>
    <col min="7952" max="7952" width="12.42578125" style="30" customWidth="1"/>
    <col min="7953" max="7954" width="12.7109375" style="30" customWidth="1"/>
    <col min="7955" max="7955" width="12.85546875" style="30" bestFit="1" customWidth="1"/>
    <col min="7956" max="8194" width="9.140625" style="30"/>
    <col min="8195" max="8195" width="14" style="30" customWidth="1"/>
    <col min="8196" max="8196" width="93.5703125" style="30" customWidth="1"/>
    <col min="8197" max="8197" width="13.42578125" style="30" bestFit="1" customWidth="1"/>
    <col min="8198" max="8198" width="9.140625" style="30"/>
    <col min="8199" max="8199" width="13.140625" style="30" customWidth="1"/>
    <col min="8200" max="8200" width="12.85546875" style="30" bestFit="1" customWidth="1"/>
    <col min="8201" max="8201" width="12.5703125" style="30" customWidth="1"/>
    <col min="8202" max="8202" width="12.7109375" style="30" customWidth="1"/>
    <col min="8203" max="8203" width="12.42578125" style="30" customWidth="1"/>
    <col min="8204" max="8204" width="12.7109375" style="30" customWidth="1"/>
    <col min="8205" max="8206" width="12.42578125" style="30" customWidth="1"/>
    <col min="8207" max="8207" width="12.7109375" style="30" customWidth="1"/>
    <col min="8208" max="8208" width="12.42578125" style="30" customWidth="1"/>
    <col min="8209" max="8210" width="12.7109375" style="30" customWidth="1"/>
    <col min="8211" max="8211" width="12.85546875" style="30" bestFit="1" customWidth="1"/>
    <col min="8212" max="8450" width="9.140625" style="30"/>
    <col min="8451" max="8451" width="14" style="30" customWidth="1"/>
    <col min="8452" max="8452" width="93.5703125" style="30" customWidth="1"/>
    <col min="8453" max="8453" width="13.42578125" style="30" bestFit="1" customWidth="1"/>
    <col min="8454" max="8454" width="9.140625" style="30"/>
    <col min="8455" max="8455" width="13.140625" style="30" customWidth="1"/>
    <col min="8456" max="8456" width="12.85546875" style="30" bestFit="1" customWidth="1"/>
    <col min="8457" max="8457" width="12.5703125" style="30" customWidth="1"/>
    <col min="8458" max="8458" width="12.7109375" style="30" customWidth="1"/>
    <col min="8459" max="8459" width="12.42578125" style="30" customWidth="1"/>
    <col min="8460" max="8460" width="12.7109375" style="30" customWidth="1"/>
    <col min="8461" max="8462" width="12.42578125" style="30" customWidth="1"/>
    <col min="8463" max="8463" width="12.7109375" style="30" customWidth="1"/>
    <col min="8464" max="8464" width="12.42578125" style="30" customWidth="1"/>
    <col min="8465" max="8466" width="12.7109375" style="30" customWidth="1"/>
    <col min="8467" max="8467" width="12.85546875" style="30" bestFit="1" customWidth="1"/>
    <col min="8468" max="8706" width="9.140625" style="30"/>
    <col min="8707" max="8707" width="14" style="30" customWidth="1"/>
    <col min="8708" max="8708" width="93.5703125" style="30" customWidth="1"/>
    <col min="8709" max="8709" width="13.42578125" style="30" bestFit="1" customWidth="1"/>
    <col min="8710" max="8710" width="9.140625" style="30"/>
    <col min="8711" max="8711" width="13.140625" style="30" customWidth="1"/>
    <col min="8712" max="8712" width="12.85546875" style="30" bestFit="1" customWidth="1"/>
    <col min="8713" max="8713" width="12.5703125" style="30" customWidth="1"/>
    <col min="8714" max="8714" width="12.7109375" style="30" customWidth="1"/>
    <col min="8715" max="8715" width="12.42578125" style="30" customWidth="1"/>
    <col min="8716" max="8716" width="12.7109375" style="30" customWidth="1"/>
    <col min="8717" max="8718" width="12.42578125" style="30" customWidth="1"/>
    <col min="8719" max="8719" width="12.7109375" style="30" customWidth="1"/>
    <col min="8720" max="8720" width="12.42578125" style="30" customWidth="1"/>
    <col min="8721" max="8722" width="12.7109375" style="30" customWidth="1"/>
    <col min="8723" max="8723" width="12.85546875" style="30" bestFit="1" customWidth="1"/>
    <col min="8724" max="8962" width="9.140625" style="30"/>
    <col min="8963" max="8963" width="14" style="30" customWidth="1"/>
    <col min="8964" max="8964" width="93.5703125" style="30" customWidth="1"/>
    <col min="8965" max="8965" width="13.42578125" style="30" bestFit="1" customWidth="1"/>
    <col min="8966" max="8966" width="9.140625" style="30"/>
    <col min="8967" max="8967" width="13.140625" style="30" customWidth="1"/>
    <col min="8968" max="8968" width="12.85546875" style="30" bestFit="1" customWidth="1"/>
    <col min="8969" max="8969" width="12.5703125" style="30" customWidth="1"/>
    <col min="8970" max="8970" width="12.7109375" style="30" customWidth="1"/>
    <col min="8971" max="8971" width="12.42578125" style="30" customWidth="1"/>
    <col min="8972" max="8972" width="12.7109375" style="30" customWidth="1"/>
    <col min="8973" max="8974" width="12.42578125" style="30" customWidth="1"/>
    <col min="8975" max="8975" width="12.7109375" style="30" customWidth="1"/>
    <col min="8976" max="8976" width="12.42578125" style="30" customWidth="1"/>
    <col min="8977" max="8978" width="12.7109375" style="30" customWidth="1"/>
    <col min="8979" max="8979" width="12.85546875" style="30" bestFit="1" customWidth="1"/>
    <col min="8980" max="9218" width="9.140625" style="30"/>
    <col min="9219" max="9219" width="14" style="30" customWidth="1"/>
    <col min="9220" max="9220" width="93.5703125" style="30" customWidth="1"/>
    <col min="9221" max="9221" width="13.42578125" style="30" bestFit="1" customWidth="1"/>
    <col min="9222" max="9222" width="9.140625" style="30"/>
    <col min="9223" max="9223" width="13.140625" style="30" customWidth="1"/>
    <col min="9224" max="9224" width="12.85546875" style="30" bestFit="1" customWidth="1"/>
    <col min="9225" max="9225" width="12.5703125" style="30" customWidth="1"/>
    <col min="9226" max="9226" width="12.7109375" style="30" customWidth="1"/>
    <col min="9227" max="9227" width="12.42578125" style="30" customWidth="1"/>
    <col min="9228" max="9228" width="12.7109375" style="30" customWidth="1"/>
    <col min="9229" max="9230" width="12.42578125" style="30" customWidth="1"/>
    <col min="9231" max="9231" width="12.7109375" style="30" customWidth="1"/>
    <col min="9232" max="9232" width="12.42578125" style="30" customWidth="1"/>
    <col min="9233" max="9234" width="12.7109375" style="30" customWidth="1"/>
    <col min="9235" max="9235" width="12.85546875" style="30" bestFit="1" customWidth="1"/>
    <col min="9236" max="9474" width="9.140625" style="30"/>
    <col min="9475" max="9475" width="14" style="30" customWidth="1"/>
    <col min="9476" max="9476" width="93.5703125" style="30" customWidth="1"/>
    <col min="9477" max="9477" width="13.42578125" style="30" bestFit="1" customWidth="1"/>
    <col min="9478" max="9478" width="9.140625" style="30"/>
    <col min="9479" max="9479" width="13.140625" style="30" customWidth="1"/>
    <col min="9480" max="9480" width="12.85546875" style="30" bestFit="1" customWidth="1"/>
    <col min="9481" max="9481" width="12.5703125" style="30" customWidth="1"/>
    <col min="9482" max="9482" width="12.7109375" style="30" customWidth="1"/>
    <col min="9483" max="9483" width="12.42578125" style="30" customWidth="1"/>
    <col min="9484" max="9484" width="12.7109375" style="30" customWidth="1"/>
    <col min="9485" max="9486" width="12.42578125" style="30" customWidth="1"/>
    <col min="9487" max="9487" width="12.7109375" style="30" customWidth="1"/>
    <col min="9488" max="9488" width="12.42578125" style="30" customWidth="1"/>
    <col min="9489" max="9490" width="12.7109375" style="30" customWidth="1"/>
    <col min="9491" max="9491" width="12.85546875" style="30" bestFit="1" customWidth="1"/>
    <col min="9492" max="9730" width="9.140625" style="30"/>
    <col min="9731" max="9731" width="14" style="30" customWidth="1"/>
    <col min="9732" max="9732" width="93.5703125" style="30" customWidth="1"/>
    <col min="9733" max="9733" width="13.42578125" style="30" bestFit="1" customWidth="1"/>
    <col min="9734" max="9734" width="9.140625" style="30"/>
    <col min="9735" max="9735" width="13.140625" style="30" customWidth="1"/>
    <col min="9736" max="9736" width="12.85546875" style="30" bestFit="1" customWidth="1"/>
    <col min="9737" max="9737" width="12.5703125" style="30" customWidth="1"/>
    <col min="9738" max="9738" width="12.7109375" style="30" customWidth="1"/>
    <col min="9739" max="9739" width="12.42578125" style="30" customWidth="1"/>
    <col min="9740" max="9740" width="12.7109375" style="30" customWidth="1"/>
    <col min="9741" max="9742" width="12.42578125" style="30" customWidth="1"/>
    <col min="9743" max="9743" width="12.7109375" style="30" customWidth="1"/>
    <col min="9744" max="9744" width="12.42578125" style="30" customWidth="1"/>
    <col min="9745" max="9746" width="12.7109375" style="30" customWidth="1"/>
    <col min="9747" max="9747" width="12.85546875" style="30" bestFit="1" customWidth="1"/>
    <col min="9748" max="9986" width="9.140625" style="30"/>
    <col min="9987" max="9987" width="14" style="30" customWidth="1"/>
    <col min="9988" max="9988" width="93.5703125" style="30" customWidth="1"/>
    <col min="9989" max="9989" width="13.42578125" style="30" bestFit="1" customWidth="1"/>
    <col min="9990" max="9990" width="9.140625" style="30"/>
    <col min="9991" max="9991" width="13.140625" style="30" customWidth="1"/>
    <col min="9992" max="9992" width="12.85546875" style="30" bestFit="1" customWidth="1"/>
    <col min="9993" max="9993" width="12.5703125" style="30" customWidth="1"/>
    <col min="9994" max="9994" width="12.7109375" style="30" customWidth="1"/>
    <col min="9995" max="9995" width="12.42578125" style="30" customWidth="1"/>
    <col min="9996" max="9996" width="12.7109375" style="30" customWidth="1"/>
    <col min="9997" max="9998" width="12.42578125" style="30" customWidth="1"/>
    <col min="9999" max="9999" width="12.7109375" style="30" customWidth="1"/>
    <col min="10000" max="10000" width="12.42578125" style="30" customWidth="1"/>
    <col min="10001" max="10002" width="12.7109375" style="30" customWidth="1"/>
    <col min="10003" max="10003" width="12.85546875" style="30" bestFit="1" customWidth="1"/>
    <col min="10004" max="10242" width="9.140625" style="30"/>
    <col min="10243" max="10243" width="14" style="30" customWidth="1"/>
    <col min="10244" max="10244" width="93.5703125" style="30" customWidth="1"/>
    <col min="10245" max="10245" width="13.42578125" style="30" bestFit="1" customWidth="1"/>
    <col min="10246" max="10246" width="9.140625" style="30"/>
    <col min="10247" max="10247" width="13.140625" style="30" customWidth="1"/>
    <col min="10248" max="10248" width="12.85546875" style="30" bestFit="1" customWidth="1"/>
    <col min="10249" max="10249" width="12.5703125" style="30" customWidth="1"/>
    <col min="10250" max="10250" width="12.7109375" style="30" customWidth="1"/>
    <col min="10251" max="10251" width="12.42578125" style="30" customWidth="1"/>
    <col min="10252" max="10252" width="12.7109375" style="30" customWidth="1"/>
    <col min="10253" max="10254" width="12.42578125" style="30" customWidth="1"/>
    <col min="10255" max="10255" width="12.7109375" style="30" customWidth="1"/>
    <col min="10256" max="10256" width="12.42578125" style="30" customWidth="1"/>
    <col min="10257" max="10258" width="12.7109375" style="30" customWidth="1"/>
    <col min="10259" max="10259" width="12.85546875" style="30" bestFit="1" customWidth="1"/>
    <col min="10260" max="10498" width="9.140625" style="30"/>
    <col min="10499" max="10499" width="14" style="30" customWidth="1"/>
    <col min="10500" max="10500" width="93.5703125" style="30" customWidth="1"/>
    <col min="10501" max="10501" width="13.42578125" style="30" bestFit="1" customWidth="1"/>
    <col min="10502" max="10502" width="9.140625" style="30"/>
    <col min="10503" max="10503" width="13.140625" style="30" customWidth="1"/>
    <col min="10504" max="10504" width="12.85546875" style="30" bestFit="1" customWidth="1"/>
    <col min="10505" max="10505" width="12.5703125" style="30" customWidth="1"/>
    <col min="10506" max="10506" width="12.7109375" style="30" customWidth="1"/>
    <col min="10507" max="10507" width="12.42578125" style="30" customWidth="1"/>
    <col min="10508" max="10508" width="12.7109375" style="30" customWidth="1"/>
    <col min="10509" max="10510" width="12.42578125" style="30" customWidth="1"/>
    <col min="10511" max="10511" width="12.7109375" style="30" customWidth="1"/>
    <col min="10512" max="10512" width="12.42578125" style="30" customWidth="1"/>
    <col min="10513" max="10514" width="12.7109375" style="30" customWidth="1"/>
    <col min="10515" max="10515" width="12.85546875" style="30" bestFit="1" customWidth="1"/>
    <col min="10516" max="10754" width="9.140625" style="30"/>
    <col min="10755" max="10755" width="14" style="30" customWidth="1"/>
    <col min="10756" max="10756" width="93.5703125" style="30" customWidth="1"/>
    <col min="10757" max="10757" width="13.42578125" style="30" bestFit="1" customWidth="1"/>
    <col min="10758" max="10758" width="9.140625" style="30"/>
    <col min="10759" max="10759" width="13.140625" style="30" customWidth="1"/>
    <col min="10760" max="10760" width="12.85546875" style="30" bestFit="1" customWidth="1"/>
    <col min="10761" max="10761" width="12.5703125" style="30" customWidth="1"/>
    <col min="10762" max="10762" width="12.7109375" style="30" customWidth="1"/>
    <col min="10763" max="10763" width="12.42578125" style="30" customWidth="1"/>
    <col min="10764" max="10764" width="12.7109375" style="30" customWidth="1"/>
    <col min="10765" max="10766" width="12.42578125" style="30" customWidth="1"/>
    <col min="10767" max="10767" width="12.7109375" style="30" customWidth="1"/>
    <col min="10768" max="10768" width="12.42578125" style="30" customWidth="1"/>
    <col min="10769" max="10770" width="12.7109375" style="30" customWidth="1"/>
    <col min="10771" max="10771" width="12.85546875" style="30" bestFit="1" customWidth="1"/>
    <col min="10772" max="11010" width="9.140625" style="30"/>
    <col min="11011" max="11011" width="14" style="30" customWidth="1"/>
    <col min="11012" max="11012" width="93.5703125" style="30" customWidth="1"/>
    <col min="11013" max="11013" width="13.42578125" style="30" bestFit="1" customWidth="1"/>
    <col min="11014" max="11014" width="9.140625" style="30"/>
    <col min="11015" max="11015" width="13.140625" style="30" customWidth="1"/>
    <col min="11016" max="11016" width="12.85546875" style="30" bestFit="1" customWidth="1"/>
    <col min="11017" max="11017" width="12.5703125" style="30" customWidth="1"/>
    <col min="11018" max="11018" width="12.7109375" style="30" customWidth="1"/>
    <col min="11019" max="11019" width="12.42578125" style="30" customWidth="1"/>
    <col min="11020" max="11020" width="12.7109375" style="30" customWidth="1"/>
    <col min="11021" max="11022" width="12.42578125" style="30" customWidth="1"/>
    <col min="11023" max="11023" width="12.7109375" style="30" customWidth="1"/>
    <col min="11024" max="11024" width="12.42578125" style="30" customWidth="1"/>
    <col min="11025" max="11026" width="12.7109375" style="30" customWidth="1"/>
    <col min="11027" max="11027" width="12.85546875" style="30" bestFit="1" customWidth="1"/>
    <col min="11028" max="11266" width="9.140625" style="30"/>
    <col min="11267" max="11267" width="14" style="30" customWidth="1"/>
    <col min="11268" max="11268" width="93.5703125" style="30" customWidth="1"/>
    <col min="11269" max="11269" width="13.42578125" style="30" bestFit="1" customWidth="1"/>
    <col min="11270" max="11270" width="9.140625" style="30"/>
    <col min="11271" max="11271" width="13.140625" style="30" customWidth="1"/>
    <col min="11272" max="11272" width="12.85546875" style="30" bestFit="1" customWidth="1"/>
    <col min="11273" max="11273" width="12.5703125" style="30" customWidth="1"/>
    <col min="11274" max="11274" width="12.7109375" style="30" customWidth="1"/>
    <col min="11275" max="11275" width="12.42578125" style="30" customWidth="1"/>
    <col min="11276" max="11276" width="12.7109375" style="30" customWidth="1"/>
    <col min="11277" max="11278" width="12.42578125" style="30" customWidth="1"/>
    <col min="11279" max="11279" width="12.7109375" style="30" customWidth="1"/>
    <col min="11280" max="11280" width="12.42578125" style="30" customWidth="1"/>
    <col min="11281" max="11282" width="12.7109375" style="30" customWidth="1"/>
    <col min="11283" max="11283" width="12.85546875" style="30" bestFit="1" customWidth="1"/>
    <col min="11284" max="11522" width="9.140625" style="30"/>
    <col min="11523" max="11523" width="14" style="30" customWidth="1"/>
    <col min="11524" max="11524" width="93.5703125" style="30" customWidth="1"/>
    <col min="11525" max="11525" width="13.42578125" style="30" bestFit="1" customWidth="1"/>
    <col min="11526" max="11526" width="9.140625" style="30"/>
    <col min="11527" max="11527" width="13.140625" style="30" customWidth="1"/>
    <col min="11528" max="11528" width="12.85546875" style="30" bestFit="1" customWidth="1"/>
    <col min="11529" max="11529" width="12.5703125" style="30" customWidth="1"/>
    <col min="11530" max="11530" width="12.7109375" style="30" customWidth="1"/>
    <col min="11531" max="11531" width="12.42578125" style="30" customWidth="1"/>
    <col min="11532" max="11532" width="12.7109375" style="30" customWidth="1"/>
    <col min="11533" max="11534" width="12.42578125" style="30" customWidth="1"/>
    <col min="11535" max="11535" width="12.7109375" style="30" customWidth="1"/>
    <col min="11536" max="11536" width="12.42578125" style="30" customWidth="1"/>
    <col min="11537" max="11538" width="12.7109375" style="30" customWidth="1"/>
    <col min="11539" max="11539" width="12.85546875" style="30" bestFit="1" customWidth="1"/>
    <col min="11540" max="11778" width="9.140625" style="30"/>
    <col min="11779" max="11779" width="14" style="30" customWidth="1"/>
    <col min="11780" max="11780" width="93.5703125" style="30" customWidth="1"/>
    <col min="11781" max="11781" width="13.42578125" style="30" bestFit="1" customWidth="1"/>
    <col min="11782" max="11782" width="9.140625" style="30"/>
    <col min="11783" max="11783" width="13.140625" style="30" customWidth="1"/>
    <col min="11784" max="11784" width="12.85546875" style="30" bestFit="1" customWidth="1"/>
    <col min="11785" max="11785" width="12.5703125" style="30" customWidth="1"/>
    <col min="11786" max="11786" width="12.7109375" style="30" customWidth="1"/>
    <col min="11787" max="11787" width="12.42578125" style="30" customWidth="1"/>
    <col min="11788" max="11788" width="12.7109375" style="30" customWidth="1"/>
    <col min="11789" max="11790" width="12.42578125" style="30" customWidth="1"/>
    <col min="11791" max="11791" width="12.7109375" style="30" customWidth="1"/>
    <col min="11792" max="11792" width="12.42578125" style="30" customWidth="1"/>
    <col min="11793" max="11794" width="12.7109375" style="30" customWidth="1"/>
    <col min="11795" max="11795" width="12.85546875" style="30" bestFit="1" customWidth="1"/>
    <col min="11796" max="12034" width="9.140625" style="30"/>
    <col min="12035" max="12035" width="14" style="30" customWidth="1"/>
    <col min="12036" max="12036" width="93.5703125" style="30" customWidth="1"/>
    <col min="12037" max="12037" width="13.42578125" style="30" bestFit="1" customWidth="1"/>
    <col min="12038" max="12038" width="9.140625" style="30"/>
    <col min="12039" max="12039" width="13.140625" style="30" customWidth="1"/>
    <col min="12040" max="12040" width="12.85546875" style="30" bestFit="1" customWidth="1"/>
    <col min="12041" max="12041" width="12.5703125" style="30" customWidth="1"/>
    <col min="12042" max="12042" width="12.7109375" style="30" customWidth="1"/>
    <col min="12043" max="12043" width="12.42578125" style="30" customWidth="1"/>
    <col min="12044" max="12044" width="12.7109375" style="30" customWidth="1"/>
    <col min="12045" max="12046" width="12.42578125" style="30" customWidth="1"/>
    <col min="12047" max="12047" width="12.7109375" style="30" customWidth="1"/>
    <col min="12048" max="12048" width="12.42578125" style="30" customWidth="1"/>
    <col min="12049" max="12050" width="12.7109375" style="30" customWidth="1"/>
    <col min="12051" max="12051" width="12.85546875" style="30" bestFit="1" customWidth="1"/>
    <col min="12052" max="12290" width="9.140625" style="30"/>
    <col min="12291" max="12291" width="14" style="30" customWidth="1"/>
    <col min="12292" max="12292" width="93.5703125" style="30" customWidth="1"/>
    <col min="12293" max="12293" width="13.42578125" style="30" bestFit="1" customWidth="1"/>
    <col min="12294" max="12294" width="9.140625" style="30"/>
    <col min="12295" max="12295" width="13.140625" style="30" customWidth="1"/>
    <col min="12296" max="12296" width="12.85546875" style="30" bestFit="1" customWidth="1"/>
    <col min="12297" max="12297" width="12.5703125" style="30" customWidth="1"/>
    <col min="12298" max="12298" width="12.7109375" style="30" customWidth="1"/>
    <col min="12299" max="12299" width="12.42578125" style="30" customWidth="1"/>
    <col min="12300" max="12300" width="12.7109375" style="30" customWidth="1"/>
    <col min="12301" max="12302" width="12.42578125" style="30" customWidth="1"/>
    <col min="12303" max="12303" width="12.7109375" style="30" customWidth="1"/>
    <col min="12304" max="12304" width="12.42578125" style="30" customWidth="1"/>
    <col min="12305" max="12306" width="12.7109375" style="30" customWidth="1"/>
    <col min="12307" max="12307" width="12.85546875" style="30" bestFit="1" customWidth="1"/>
    <col min="12308" max="12546" width="9.140625" style="30"/>
    <col min="12547" max="12547" width="14" style="30" customWidth="1"/>
    <col min="12548" max="12548" width="93.5703125" style="30" customWidth="1"/>
    <col min="12549" max="12549" width="13.42578125" style="30" bestFit="1" customWidth="1"/>
    <col min="12550" max="12550" width="9.140625" style="30"/>
    <col min="12551" max="12551" width="13.140625" style="30" customWidth="1"/>
    <col min="12552" max="12552" width="12.85546875" style="30" bestFit="1" customWidth="1"/>
    <col min="12553" max="12553" width="12.5703125" style="30" customWidth="1"/>
    <col min="12554" max="12554" width="12.7109375" style="30" customWidth="1"/>
    <col min="12555" max="12555" width="12.42578125" style="30" customWidth="1"/>
    <col min="12556" max="12556" width="12.7109375" style="30" customWidth="1"/>
    <col min="12557" max="12558" width="12.42578125" style="30" customWidth="1"/>
    <col min="12559" max="12559" width="12.7109375" style="30" customWidth="1"/>
    <col min="12560" max="12560" width="12.42578125" style="30" customWidth="1"/>
    <col min="12561" max="12562" width="12.7109375" style="30" customWidth="1"/>
    <col min="12563" max="12563" width="12.85546875" style="30" bestFit="1" customWidth="1"/>
    <col min="12564" max="12802" width="9.140625" style="30"/>
    <col min="12803" max="12803" width="14" style="30" customWidth="1"/>
    <col min="12804" max="12804" width="93.5703125" style="30" customWidth="1"/>
    <col min="12805" max="12805" width="13.42578125" style="30" bestFit="1" customWidth="1"/>
    <col min="12806" max="12806" width="9.140625" style="30"/>
    <col min="12807" max="12807" width="13.140625" style="30" customWidth="1"/>
    <col min="12808" max="12808" width="12.85546875" style="30" bestFit="1" customWidth="1"/>
    <col min="12809" max="12809" width="12.5703125" style="30" customWidth="1"/>
    <col min="12810" max="12810" width="12.7109375" style="30" customWidth="1"/>
    <col min="12811" max="12811" width="12.42578125" style="30" customWidth="1"/>
    <col min="12812" max="12812" width="12.7109375" style="30" customWidth="1"/>
    <col min="12813" max="12814" width="12.42578125" style="30" customWidth="1"/>
    <col min="12815" max="12815" width="12.7109375" style="30" customWidth="1"/>
    <col min="12816" max="12816" width="12.42578125" style="30" customWidth="1"/>
    <col min="12817" max="12818" width="12.7109375" style="30" customWidth="1"/>
    <col min="12819" max="12819" width="12.85546875" style="30" bestFit="1" customWidth="1"/>
    <col min="12820" max="13058" width="9.140625" style="30"/>
    <col min="13059" max="13059" width="14" style="30" customWidth="1"/>
    <col min="13060" max="13060" width="93.5703125" style="30" customWidth="1"/>
    <col min="13061" max="13061" width="13.42578125" style="30" bestFit="1" customWidth="1"/>
    <col min="13062" max="13062" width="9.140625" style="30"/>
    <col min="13063" max="13063" width="13.140625" style="30" customWidth="1"/>
    <col min="13064" max="13064" width="12.85546875" style="30" bestFit="1" customWidth="1"/>
    <col min="13065" max="13065" width="12.5703125" style="30" customWidth="1"/>
    <col min="13066" max="13066" width="12.7109375" style="30" customWidth="1"/>
    <col min="13067" max="13067" width="12.42578125" style="30" customWidth="1"/>
    <col min="13068" max="13068" width="12.7109375" style="30" customWidth="1"/>
    <col min="13069" max="13070" width="12.42578125" style="30" customWidth="1"/>
    <col min="13071" max="13071" width="12.7109375" style="30" customWidth="1"/>
    <col min="13072" max="13072" width="12.42578125" style="30" customWidth="1"/>
    <col min="13073" max="13074" width="12.7109375" style="30" customWidth="1"/>
    <col min="13075" max="13075" width="12.85546875" style="30" bestFit="1" customWidth="1"/>
    <col min="13076" max="13314" width="9.140625" style="30"/>
    <col min="13315" max="13315" width="14" style="30" customWidth="1"/>
    <col min="13316" max="13316" width="93.5703125" style="30" customWidth="1"/>
    <col min="13317" max="13317" width="13.42578125" style="30" bestFit="1" customWidth="1"/>
    <col min="13318" max="13318" width="9.140625" style="30"/>
    <col min="13319" max="13319" width="13.140625" style="30" customWidth="1"/>
    <col min="13320" max="13320" width="12.85546875" style="30" bestFit="1" customWidth="1"/>
    <col min="13321" max="13321" width="12.5703125" style="30" customWidth="1"/>
    <col min="13322" max="13322" width="12.7109375" style="30" customWidth="1"/>
    <col min="13323" max="13323" width="12.42578125" style="30" customWidth="1"/>
    <col min="13324" max="13324" width="12.7109375" style="30" customWidth="1"/>
    <col min="13325" max="13326" width="12.42578125" style="30" customWidth="1"/>
    <col min="13327" max="13327" width="12.7109375" style="30" customWidth="1"/>
    <col min="13328" max="13328" width="12.42578125" style="30" customWidth="1"/>
    <col min="13329" max="13330" width="12.7109375" style="30" customWidth="1"/>
    <col min="13331" max="13331" width="12.85546875" style="30" bestFit="1" customWidth="1"/>
    <col min="13332" max="13570" width="9.140625" style="30"/>
    <col min="13571" max="13571" width="14" style="30" customWidth="1"/>
    <col min="13572" max="13572" width="93.5703125" style="30" customWidth="1"/>
    <col min="13573" max="13573" width="13.42578125" style="30" bestFit="1" customWidth="1"/>
    <col min="13574" max="13574" width="9.140625" style="30"/>
    <col min="13575" max="13575" width="13.140625" style="30" customWidth="1"/>
    <col min="13576" max="13576" width="12.85546875" style="30" bestFit="1" customWidth="1"/>
    <col min="13577" max="13577" width="12.5703125" style="30" customWidth="1"/>
    <col min="13578" max="13578" width="12.7109375" style="30" customWidth="1"/>
    <col min="13579" max="13579" width="12.42578125" style="30" customWidth="1"/>
    <col min="13580" max="13580" width="12.7109375" style="30" customWidth="1"/>
    <col min="13581" max="13582" width="12.42578125" style="30" customWidth="1"/>
    <col min="13583" max="13583" width="12.7109375" style="30" customWidth="1"/>
    <col min="13584" max="13584" width="12.42578125" style="30" customWidth="1"/>
    <col min="13585" max="13586" width="12.7109375" style="30" customWidth="1"/>
    <col min="13587" max="13587" width="12.85546875" style="30" bestFit="1" customWidth="1"/>
    <col min="13588" max="13826" width="9.140625" style="30"/>
    <col min="13827" max="13827" width="14" style="30" customWidth="1"/>
    <col min="13828" max="13828" width="93.5703125" style="30" customWidth="1"/>
    <col min="13829" max="13829" width="13.42578125" style="30" bestFit="1" customWidth="1"/>
    <col min="13830" max="13830" width="9.140625" style="30"/>
    <col min="13831" max="13831" width="13.140625" style="30" customWidth="1"/>
    <col min="13832" max="13832" width="12.85546875" style="30" bestFit="1" customWidth="1"/>
    <col min="13833" max="13833" width="12.5703125" style="30" customWidth="1"/>
    <col min="13834" max="13834" width="12.7109375" style="30" customWidth="1"/>
    <col min="13835" max="13835" width="12.42578125" style="30" customWidth="1"/>
    <col min="13836" max="13836" width="12.7109375" style="30" customWidth="1"/>
    <col min="13837" max="13838" width="12.42578125" style="30" customWidth="1"/>
    <col min="13839" max="13839" width="12.7109375" style="30" customWidth="1"/>
    <col min="13840" max="13840" width="12.42578125" style="30" customWidth="1"/>
    <col min="13841" max="13842" width="12.7109375" style="30" customWidth="1"/>
    <col min="13843" max="13843" width="12.85546875" style="30" bestFit="1" customWidth="1"/>
    <col min="13844" max="14082" width="9.140625" style="30"/>
    <col min="14083" max="14083" width="14" style="30" customWidth="1"/>
    <col min="14084" max="14084" width="93.5703125" style="30" customWidth="1"/>
    <col min="14085" max="14085" width="13.42578125" style="30" bestFit="1" customWidth="1"/>
    <col min="14086" max="14086" width="9.140625" style="30"/>
    <col min="14087" max="14087" width="13.140625" style="30" customWidth="1"/>
    <col min="14088" max="14088" width="12.85546875" style="30" bestFit="1" customWidth="1"/>
    <col min="14089" max="14089" width="12.5703125" style="30" customWidth="1"/>
    <col min="14090" max="14090" width="12.7109375" style="30" customWidth="1"/>
    <col min="14091" max="14091" width="12.42578125" style="30" customWidth="1"/>
    <col min="14092" max="14092" width="12.7109375" style="30" customWidth="1"/>
    <col min="14093" max="14094" width="12.42578125" style="30" customWidth="1"/>
    <col min="14095" max="14095" width="12.7109375" style="30" customWidth="1"/>
    <col min="14096" max="14096" width="12.42578125" style="30" customWidth="1"/>
    <col min="14097" max="14098" width="12.7109375" style="30" customWidth="1"/>
    <col min="14099" max="14099" width="12.85546875" style="30" bestFit="1" customWidth="1"/>
    <col min="14100" max="14338" width="9.140625" style="30"/>
    <col min="14339" max="14339" width="14" style="30" customWidth="1"/>
    <col min="14340" max="14340" width="93.5703125" style="30" customWidth="1"/>
    <col min="14341" max="14341" width="13.42578125" style="30" bestFit="1" customWidth="1"/>
    <col min="14342" max="14342" width="9.140625" style="30"/>
    <col min="14343" max="14343" width="13.140625" style="30" customWidth="1"/>
    <col min="14344" max="14344" width="12.85546875" style="30" bestFit="1" customWidth="1"/>
    <col min="14345" max="14345" width="12.5703125" style="30" customWidth="1"/>
    <col min="14346" max="14346" width="12.7109375" style="30" customWidth="1"/>
    <col min="14347" max="14347" width="12.42578125" style="30" customWidth="1"/>
    <col min="14348" max="14348" width="12.7109375" style="30" customWidth="1"/>
    <col min="14349" max="14350" width="12.42578125" style="30" customWidth="1"/>
    <col min="14351" max="14351" width="12.7109375" style="30" customWidth="1"/>
    <col min="14352" max="14352" width="12.42578125" style="30" customWidth="1"/>
    <col min="14353" max="14354" width="12.7109375" style="30" customWidth="1"/>
    <col min="14355" max="14355" width="12.85546875" style="30" bestFit="1" customWidth="1"/>
    <col min="14356" max="14594" width="9.140625" style="30"/>
    <col min="14595" max="14595" width="14" style="30" customWidth="1"/>
    <col min="14596" max="14596" width="93.5703125" style="30" customWidth="1"/>
    <col min="14597" max="14597" width="13.42578125" style="30" bestFit="1" customWidth="1"/>
    <col min="14598" max="14598" width="9.140625" style="30"/>
    <col min="14599" max="14599" width="13.140625" style="30" customWidth="1"/>
    <col min="14600" max="14600" width="12.85546875" style="30" bestFit="1" customWidth="1"/>
    <col min="14601" max="14601" width="12.5703125" style="30" customWidth="1"/>
    <col min="14602" max="14602" width="12.7109375" style="30" customWidth="1"/>
    <col min="14603" max="14603" width="12.42578125" style="30" customWidth="1"/>
    <col min="14604" max="14604" width="12.7109375" style="30" customWidth="1"/>
    <col min="14605" max="14606" width="12.42578125" style="30" customWidth="1"/>
    <col min="14607" max="14607" width="12.7109375" style="30" customWidth="1"/>
    <col min="14608" max="14608" width="12.42578125" style="30" customWidth="1"/>
    <col min="14609" max="14610" width="12.7109375" style="30" customWidth="1"/>
    <col min="14611" max="14611" width="12.85546875" style="30" bestFit="1" customWidth="1"/>
    <col min="14612" max="14850" width="9.140625" style="30"/>
    <col min="14851" max="14851" width="14" style="30" customWidth="1"/>
    <col min="14852" max="14852" width="93.5703125" style="30" customWidth="1"/>
    <col min="14853" max="14853" width="13.42578125" style="30" bestFit="1" customWidth="1"/>
    <col min="14854" max="14854" width="9.140625" style="30"/>
    <col min="14855" max="14855" width="13.140625" style="30" customWidth="1"/>
    <col min="14856" max="14856" width="12.85546875" style="30" bestFit="1" customWidth="1"/>
    <col min="14857" max="14857" width="12.5703125" style="30" customWidth="1"/>
    <col min="14858" max="14858" width="12.7109375" style="30" customWidth="1"/>
    <col min="14859" max="14859" width="12.42578125" style="30" customWidth="1"/>
    <col min="14860" max="14860" width="12.7109375" style="30" customWidth="1"/>
    <col min="14861" max="14862" width="12.42578125" style="30" customWidth="1"/>
    <col min="14863" max="14863" width="12.7109375" style="30" customWidth="1"/>
    <col min="14864" max="14864" width="12.42578125" style="30" customWidth="1"/>
    <col min="14865" max="14866" width="12.7109375" style="30" customWidth="1"/>
    <col min="14867" max="14867" width="12.85546875" style="30" bestFit="1" customWidth="1"/>
    <col min="14868" max="15106" width="9.140625" style="30"/>
    <col min="15107" max="15107" width="14" style="30" customWidth="1"/>
    <col min="15108" max="15108" width="93.5703125" style="30" customWidth="1"/>
    <col min="15109" max="15109" width="13.42578125" style="30" bestFit="1" customWidth="1"/>
    <col min="15110" max="15110" width="9.140625" style="30"/>
    <col min="15111" max="15111" width="13.140625" style="30" customWidth="1"/>
    <col min="15112" max="15112" width="12.85546875" style="30" bestFit="1" customWidth="1"/>
    <col min="15113" max="15113" width="12.5703125" style="30" customWidth="1"/>
    <col min="15114" max="15114" width="12.7109375" style="30" customWidth="1"/>
    <col min="15115" max="15115" width="12.42578125" style="30" customWidth="1"/>
    <col min="15116" max="15116" width="12.7109375" style="30" customWidth="1"/>
    <col min="15117" max="15118" width="12.42578125" style="30" customWidth="1"/>
    <col min="15119" max="15119" width="12.7109375" style="30" customWidth="1"/>
    <col min="15120" max="15120" width="12.42578125" style="30" customWidth="1"/>
    <col min="15121" max="15122" width="12.7109375" style="30" customWidth="1"/>
    <col min="15123" max="15123" width="12.85546875" style="30" bestFit="1" customWidth="1"/>
    <col min="15124" max="15362" width="9.140625" style="30"/>
    <col min="15363" max="15363" width="14" style="30" customWidth="1"/>
    <col min="15364" max="15364" width="93.5703125" style="30" customWidth="1"/>
    <col min="15365" max="15365" width="13.42578125" style="30" bestFit="1" customWidth="1"/>
    <col min="15366" max="15366" width="9.140625" style="30"/>
    <col min="15367" max="15367" width="13.140625" style="30" customWidth="1"/>
    <col min="15368" max="15368" width="12.85546875" style="30" bestFit="1" customWidth="1"/>
    <col min="15369" max="15369" width="12.5703125" style="30" customWidth="1"/>
    <col min="15370" max="15370" width="12.7109375" style="30" customWidth="1"/>
    <col min="15371" max="15371" width="12.42578125" style="30" customWidth="1"/>
    <col min="15372" max="15372" width="12.7109375" style="30" customWidth="1"/>
    <col min="15373" max="15374" width="12.42578125" style="30" customWidth="1"/>
    <col min="15375" max="15375" width="12.7109375" style="30" customWidth="1"/>
    <col min="15376" max="15376" width="12.42578125" style="30" customWidth="1"/>
    <col min="15377" max="15378" width="12.7109375" style="30" customWidth="1"/>
    <col min="15379" max="15379" width="12.85546875" style="30" bestFit="1" customWidth="1"/>
    <col min="15380" max="15618" width="9.140625" style="30"/>
    <col min="15619" max="15619" width="14" style="30" customWidth="1"/>
    <col min="15620" max="15620" width="93.5703125" style="30" customWidth="1"/>
    <col min="15621" max="15621" width="13.42578125" style="30" bestFit="1" customWidth="1"/>
    <col min="15622" max="15622" width="9.140625" style="30"/>
    <col min="15623" max="15623" width="13.140625" style="30" customWidth="1"/>
    <col min="15624" max="15624" width="12.85546875" style="30" bestFit="1" customWidth="1"/>
    <col min="15625" max="15625" width="12.5703125" style="30" customWidth="1"/>
    <col min="15626" max="15626" width="12.7109375" style="30" customWidth="1"/>
    <col min="15627" max="15627" width="12.42578125" style="30" customWidth="1"/>
    <col min="15628" max="15628" width="12.7109375" style="30" customWidth="1"/>
    <col min="15629" max="15630" width="12.42578125" style="30" customWidth="1"/>
    <col min="15631" max="15631" width="12.7109375" style="30" customWidth="1"/>
    <col min="15632" max="15632" width="12.42578125" style="30" customWidth="1"/>
    <col min="15633" max="15634" width="12.7109375" style="30" customWidth="1"/>
    <col min="15635" max="15635" width="12.85546875" style="30" bestFit="1" customWidth="1"/>
    <col min="15636" max="15874" width="9.140625" style="30"/>
    <col min="15875" max="15875" width="14" style="30" customWidth="1"/>
    <col min="15876" max="15876" width="93.5703125" style="30" customWidth="1"/>
    <col min="15877" max="15877" width="13.42578125" style="30" bestFit="1" customWidth="1"/>
    <col min="15878" max="15878" width="9.140625" style="30"/>
    <col min="15879" max="15879" width="13.140625" style="30" customWidth="1"/>
    <col min="15880" max="15880" width="12.85546875" style="30" bestFit="1" customWidth="1"/>
    <col min="15881" max="15881" width="12.5703125" style="30" customWidth="1"/>
    <col min="15882" max="15882" width="12.7109375" style="30" customWidth="1"/>
    <col min="15883" max="15883" width="12.42578125" style="30" customWidth="1"/>
    <col min="15884" max="15884" width="12.7109375" style="30" customWidth="1"/>
    <col min="15885" max="15886" width="12.42578125" style="30" customWidth="1"/>
    <col min="15887" max="15887" width="12.7109375" style="30" customWidth="1"/>
    <col min="15888" max="15888" width="12.42578125" style="30" customWidth="1"/>
    <col min="15889" max="15890" width="12.7109375" style="30" customWidth="1"/>
    <col min="15891" max="15891" width="12.85546875" style="30" bestFit="1" customWidth="1"/>
    <col min="15892" max="16130" width="9.140625" style="30"/>
    <col min="16131" max="16131" width="14" style="30" customWidth="1"/>
    <col min="16132" max="16132" width="93.5703125" style="30" customWidth="1"/>
    <col min="16133" max="16133" width="13.42578125" style="30" bestFit="1" customWidth="1"/>
    <col min="16134" max="16134" width="9.140625" style="30"/>
    <col min="16135" max="16135" width="13.140625" style="30" customWidth="1"/>
    <col min="16136" max="16136" width="12.85546875" style="30" bestFit="1" customWidth="1"/>
    <col min="16137" max="16137" width="12.5703125" style="30" customWidth="1"/>
    <col min="16138" max="16138" width="12.7109375" style="30" customWidth="1"/>
    <col min="16139" max="16139" width="12.42578125" style="30" customWidth="1"/>
    <col min="16140" max="16140" width="12.7109375" style="30" customWidth="1"/>
    <col min="16141" max="16142" width="12.42578125" style="30" customWidth="1"/>
    <col min="16143" max="16143" width="12.7109375" style="30" customWidth="1"/>
    <col min="16144" max="16144" width="12.42578125" style="30" customWidth="1"/>
    <col min="16145" max="16146" width="12.7109375" style="30" customWidth="1"/>
    <col min="16147" max="16147" width="12.85546875" style="30" bestFit="1" customWidth="1"/>
    <col min="16148" max="16384" width="9.140625" style="30"/>
  </cols>
  <sheetData>
    <row r="1" spans="1:19" customFormat="1" ht="66.75" customHeight="1" x14ac:dyDescent="0.35">
      <c r="A1" s="94" t="s">
        <v>33</v>
      </c>
      <c r="B1" s="94"/>
      <c r="C1" s="94"/>
      <c r="D1" s="94"/>
      <c r="E1" s="94"/>
      <c r="F1" s="37"/>
      <c r="G1" s="37"/>
      <c r="H1" s="37"/>
      <c r="I1" s="37"/>
      <c r="J1" s="37"/>
      <c r="K1" s="37"/>
    </row>
    <row r="2" spans="1:19" customFormat="1" ht="36" customHeight="1" x14ac:dyDescent="0.25">
      <c r="A2" s="93" t="str">
        <f>ORÇAMENTO!A2</f>
        <v xml:space="preserve">               OBRA: PAVIMENTAÇÃO POLIÉDRICAS EM PEDRAS IRREGULARES - TRECHO SÃO CRISTÓVÃO</v>
      </c>
      <c r="B2" s="93"/>
      <c r="C2" s="93"/>
      <c r="D2" s="93"/>
      <c r="E2" s="93"/>
      <c r="F2" s="73"/>
      <c r="G2" s="73"/>
      <c r="H2" s="73"/>
      <c r="I2" s="73"/>
      <c r="J2" s="73"/>
      <c r="K2" s="73"/>
    </row>
    <row r="3" spans="1:19" ht="13.5" thickBot="1" x14ac:dyDescent="0.25">
      <c r="A3" s="31"/>
      <c r="B3" s="31"/>
      <c r="C3" s="31"/>
      <c r="D3" s="31"/>
      <c r="E3" s="72"/>
    </row>
    <row r="4" spans="1:19" ht="30.75" thickBot="1" x14ac:dyDescent="0.3">
      <c r="A4" s="14" t="str">
        <f>ORÇAMENTO!A3</f>
        <v>Código DER PR</v>
      </c>
      <c r="B4" s="14" t="s">
        <v>12</v>
      </c>
      <c r="C4" s="14" t="s">
        <v>30</v>
      </c>
      <c r="D4" s="14" t="s">
        <v>2</v>
      </c>
      <c r="E4" s="14" t="s">
        <v>29</v>
      </c>
      <c r="F4" s="14" t="s">
        <v>13</v>
      </c>
      <c r="G4" s="14" t="s">
        <v>14</v>
      </c>
      <c r="H4" s="14" t="s">
        <v>15</v>
      </c>
      <c r="I4" s="14" t="s">
        <v>16</v>
      </c>
      <c r="J4" s="14" t="s">
        <v>17</v>
      </c>
      <c r="K4" s="14" t="s">
        <v>18</v>
      </c>
      <c r="L4" s="14" t="s">
        <v>19</v>
      </c>
      <c r="M4" s="14" t="s">
        <v>20</v>
      </c>
      <c r="N4" s="14" t="s">
        <v>24</v>
      </c>
      <c r="O4" s="14" t="s">
        <v>25</v>
      </c>
      <c r="P4" s="14" t="s">
        <v>26</v>
      </c>
      <c r="Q4" s="14" t="s">
        <v>27</v>
      </c>
      <c r="R4" s="26" t="s">
        <v>21</v>
      </c>
      <c r="S4" s="51" t="s">
        <v>28</v>
      </c>
    </row>
    <row r="5" spans="1:19" x14ac:dyDescent="0.2">
      <c r="A5" s="38">
        <f>ORÇAMENTO!A4</f>
        <v>53260</v>
      </c>
      <c r="B5" s="39" t="str">
        <f>ORÇAMENTO!B4</f>
        <v>Colchão de argila p/paviment. Poliédrica (somente mão de obra)</v>
      </c>
      <c r="C5" s="50">
        <f>ORÇAMENTO!E4</f>
        <v>2610.2199999999998</v>
      </c>
      <c r="D5" s="49" t="str">
        <f>ORÇAMENTO!C4</f>
        <v>m²</v>
      </c>
      <c r="E5" s="48">
        <f>ORÇAMENTO!N4</f>
        <v>1315.5399</v>
      </c>
      <c r="F5" s="45">
        <f t="shared" ref="F5:P9" si="0">ROUND($E5/12,2)</f>
        <v>109.63</v>
      </c>
      <c r="G5" s="45">
        <f t="shared" ref="G5:P8" si="1">ROUND($E5/12,2)</f>
        <v>109.63</v>
      </c>
      <c r="H5" s="45">
        <f t="shared" si="1"/>
        <v>109.63</v>
      </c>
      <c r="I5" s="45">
        <f t="shared" si="1"/>
        <v>109.63</v>
      </c>
      <c r="J5" s="45">
        <f t="shared" si="1"/>
        <v>109.63</v>
      </c>
      <c r="K5" s="45">
        <f t="shared" si="1"/>
        <v>109.63</v>
      </c>
      <c r="L5" s="45">
        <f t="shared" si="1"/>
        <v>109.63</v>
      </c>
      <c r="M5" s="45">
        <f t="shared" si="1"/>
        <v>109.63</v>
      </c>
      <c r="N5" s="45">
        <f t="shared" si="1"/>
        <v>109.63</v>
      </c>
      <c r="O5" s="45">
        <f t="shared" si="1"/>
        <v>109.63</v>
      </c>
      <c r="P5" s="45">
        <f t="shared" si="1"/>
        <v>109.63</v>
      </c>
      <c r="Q5" s="45">
        <f>ROUND($E5/12,2)+0.05</f>
        <v>109.67999999999999</v>
      </c>
      <c r="R5" s="33">
        <f t="shared" ref="R5:R12" si="2">SUM(F5:Q5)</f>
        <v>1315.61</v>
      </c>
      <c r="S5" s="34">
        <f t="shared" ref="S5:S12" si="3">E5-R5</f>
        <v>-7.0099999999911233E-2</v>
      </c>
    </row>
    <row r="6" spans="1:19" x14ac:dyDescent="0.2">
      <c r="A6" s="38">
        <f>ORÇAMENTO!A5</f>
        <v>53520</v>
      </c>
      <c r="B6" s="39" t="str">
        <f>ORÇAMENTO!B5</f>
        <v xml:space="preserve">Extração, carga,transp.e assent. Cordão cont. lateral  </v>
      </c>
      <c r="C6" s="50">
        <f>ORÇAMENTO!E5</f>
        <v>1063</v>
      </c>
      <c r="D6" s="49" t="str">
        <f>ORÇAMENTO!C5</f>
        <v>m</v>
      </c>
      <c r="E6" s="48">
        <f>ORÇAMENTO!N5</f>
        <v>2E-3</v>
      </c>
      <c r="F6" s="45">
        <f t="shared" si="0"/>
        <v>0</v>
      </c>
      <c r="G6" s="45">
        <f t="shared" si="1"/>
        <v>0</v>
      </c>
      <c r="H6" s="45">
        <f t="shared" si="1"/>
        <v>0</v>
      </c>
      <c r="I6" s="45">
        <f t="shared" si="1"/>
        <v>0</v>
      </c>
      <c r="J6" s="45">
        <f t="shared" si="1"/>
        <v>0</v>
      </c>
      <c r="K6" s="45">
        <f t="shared" si="1"/>
        <v>0</v>
      </c>
      <c r="L6" s="45">
        <f t="shared" si="1"/>
        <v>0</v>
      </c>
      <c r="M6" s="45">
        <f t="shared" si="1"/>
        <v>0</v>
      </c>
      <c r="N6" s="45">
        <f t="shared" si="1"/>
        <v>0</v>
      </c>
      <c r="O6" s="45">
        <f t="shared" si="1"/>
        <v>0</v>
      </c>
      <c r="P6" s="45">
        <f t="shared" si="1"/>
        <v>0</v>
      </c>
      <c r="Q6" s="45">
        <f>ROUND($E6/12,2)+0.05</f>
        <v>0.05</v>
      </c>
      <c r="R6" s="33">
        <f t="shared" si="2"/>
        <v>0.05</v>
      </c>
      <c r="S6" s="34">
        <f t="shared" si="3"/>
        <v>-4.8000000000000001E-2</v>
      </c>
    </row>
    <row r="7" spans="1:19" x14ac:dyDescent="0.2">
      <c r="A7" s="38">
        <f>ORÇAMENTO!A6</f>
        <v>52145</v>
      </c>
      <c r="B7" s="39" t="str">
        <f>ORÇAMENTO!B6</f>
        <v>Extração, carga,transp.preparo e assent. Poliédrico</v>
      </c>
      <c r="C7" s="50">
        <f>ORÇAMENTO!E6</f>
        <v>2610.2199999999998</v>
      </c>
      <c r="D7" s="49" t="str">
        <f>ORÇAMENTO!C6</f>
        <v>m²</v>
      </c>
      <c r="E7" s="48">
        <f>ORÇAMENTO!N6</f>
        <v>25219.673730000002</v>
      </c>
      <c r="F7" s="45">
        <f t="shared" si="0"/>
        <v>2101.64</v>
      </c>
      <c r="G7" s="45">
        <f t="shared" si="1"/>
        <v>2101.64</v>
      </c>
      <c r="H7" s="45">
        <f t="shared" si="1"/>
        <v>2101.64</v>
      </c>
      <c r="I7" s="45">
        <f t="shared" si="1"/>
        <v>2101.64</v>
      </c>
      <c r="J7" s="45">
        <f t="shared" si="1"/>
        <v>2101.64</v>
      </c>
      <c r="K7" s="45">
        <f t="shared" si="1"/>
        <v>2101.64</v>
      </c>
      <c r="L7" s="45">
        <f t="shared" si="1"/>
        <v>2101.64</v>
      </c>
      <c r="M7" s="45">
        <f t="shared" si="1"/>
        <v>2101.64</v>
      </c>
      <c r="N7" s="45">
        <f t="shared" si="1"/>
        <v>2101.64</v>
      </c>
      <c r="O7" s="45">
        <f t="shared" si="1"/>
        <v>2101.64</v>
      </c>
      <c r="P7" s="45">
        <f t="shared" si="1"/>
        <v>2101.64</v>
      </c>
      <c r="Q7" s="45">
        <f>ROUND($E7/12,2)-0.02</f>
        <v>2101.62</v>
      </c>
      <c r="R7" s="33">
        <f t="shared" si="2"/>
        <v>25219.659999999996</v>
      </c>
      <c r="S7" s="34">
        <f t="shared" si="3"/>
        <v>1.373000000603497E-2</v>
      </c>
    </row>
    <row r="8" spans="1:19" x14ac:dyDescent="0.2">
      <c r="A8" s="38">
        <f>ORÇAMENTO!A7</f>
        <v>53265</v>
      </c>
      <c r="B8" s="39" t="str">
        <f>ORÇAMENTO!B7</f>
        <v>Enchimento com argila (somente mão de obra)</v>
      </c>
      <c r="C8" s="50">
        <f>ORÇAMENTO!E7</f>
        <v>2929.12</v>
      </c>
      <c r="D8" s="49" t="str">
        <f>ORÇAMENTO!C7</f>
        <v>m²</v>
      </c>
      <c r="E8" s="48">
        <f>ORÇAMENTO!N7</f>
        <v>789.32393999999999</v>
      </c>
      <c r="F8" s="45">
        <f t="shared" si="0"/>
        <v>65.78</v>
      </c>
      <c r="G8" s="45">
        <f t="shared" si="1"/>
        <v>65.78</v>
      </c>
      <c r="H8" s="45">
        <f t="shared" si="1"/>
        <v>65.78</v>
      </c>
      <c r="I8" s="45">
        <f t="shared" si="1"/>
        <v>65.78</v>
      </c>
      <c r="J8" s="45">
        <f t="shared" si="1"/>
        <v>65.78</v>
      </c>
      <c r="K8" s="45">
        <f t="shared" si="1"/>
        <v>65.78</v>
      </c>
      <c r="L8" s="45">
        <f t="shared" si="1"/>
        <v>65.78</v>
      </c>
      <c r="M8" s="45">
        <f t="shared" si="1"/>
        <v>65.78</v>
      </c>
      <c r="N8" s="45">
        <f t="shared" si="1"/>
        <v>65.78</v>
      </c>
      <c r="O8" s="45">
        <f t="shared" si="1"/>
        <v>65.78</v>
      </c>
      <c r="P8" s="45">
        <f t="shared" si="1"/>
        <v>65.78</v>
      </c>
      <c r="Q8" s="45">
        <f>ROUND($E8/12,2)+0.03</f>
        <v>65.81</v>
      </c>
      <c r="R8" s="33">
        <f t="shared" si="2"/>
        <v>789.38999999999987</v>
      </c>
      <c r="S8" s="34">
        <f t="shared" si="3"/>
        <v>-6.6059999999879437E-2</v>
      </c>
    </row>
    <row r="9" spans="1:19" x14ac:dyDescent="0.2">
      <c r="A9" s="38">
        <f>ORÇAMENTO!A8</f>
        <v>57510</v>
      </c>
      <c r="B9" s="39" t="str">
        <f>ORÇAMENTO!B8</f>
        <v>Contenção Lat. Com solo local (minimo 1,0 m de cada lado)</v>
      </c>
      <c r="C9" s="50">
        <f>ORÇAMENTO!E8</f>
        <v>1063</v>
      </c>
      <c r="D9" s="49" t="str">
        <f>ORÇAMENTO!C8</f>
        <v>m²</v>
      </c>
      <c r="E9" s="48">
        <f>ORÇAMENTO!N8</f>
        <v>2E-3</v>
      </c>
      <c r="F9" s="45">
        <f t="shared" si="0"/>
        <v>0</v>
      </c>
      <c r="G9" s="45">
        <f t="shared" si="0"/>
        <v>0</v>
      </c>
      <c r="H9" s="45">
        <f t="shared" si="0"/>
        <v>0</v>
      </c>
      <c r="I9" s="45">
        <f t="shared" si="0"/>
        <v>0</v>
      </c>
      <c r="J9" s="45">
        <f t="shared" si="0"/>
        <v>0</v>
      </c>
      <c r="K9" s="45">
        <f t="shared" si="0"/>
        <v>0</v>
      </c>
      <c r="L9" s="45">
        <f t="shared" si="0"/>
        <v>0</v>
      </c>
      <c r="M9" s="45">
        <f t="shared" si="0"/>
        <v>0</v>
      </c>
      <c r="N9" s="45">
        <f t="shared" si="0"/>
        <v>0</v>
      </c>
      <c r="O9" s="45">
        <f t="shared" si="0"/>
        <v>0</v>
      </c>
      <c r="P9" s="45">
        <f t="shared" si="0"/>
        <v>0</v>
      </c>
      <c r="Q9" s="45">
        <f>ROUND($E9/12,2)-0.02</f>
        <v>-0.02</v>
      </c>
      <c r="R9" s="33">
        <f t="shared" si="2"/>
        <v>-0.02</v>
      </c>
      <c r="S9" s="76">
        <f t="shared" si="3"/>
        <v>2.1999999999999999E-2</v>
      </c>
    </row>
    <row r="10" spans="1:19" ht="13.5" thickBot="1" x14ac:dyDescent="0.25">
      <c r="A10" s="40"/>
      <c r="B10" s="41"/>
      <c r="C10" s="42"/>
      <c r="D10" s="43"/>
      <c r="E10" s="44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33">
        <f t="shared" si="2"/>
        <v>0</v>
      </c>
      <c r="S10" s="34">
        <f t="shared" si="3"/>
        <v>0</v>
      </c>
    </row>
    <row r="11" spans="1:19" x14ac:dyDescent="0.2">
      <c r="A11" s="59"/>
      <c r="B11" s="60"/>
      <c r="C11" s="61"/>
      <c r="D11" s="61"/>
      <c r="E11" s="61"/>
      <c r="F11" s="62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33">
        <f t="shared" si="2"/>
        <v>0</v>
      </c>
      <c r="S11" s="34">
        <f t="shared" si="3"/>
        <v>0</v>
      </c>
    </row>
    <row r="12" spans="1:19" x14ac:dyDescent="0.2">
      <c r="A12" s="63"/>
      <c r="B12" s="64" t="s">
        <v>22</v>
      </c>
      <c r="C12" s="65"/>
      <c r="D12" s="65"/>
      <c r="E12" s="66">
        <f t="shared" ref="E12:Q12" si="4">SUM(E5:E9)</f>
        <v>27324.541570000001</v>
      </c>
      <c r="F12" s="74">
        <f t="shared" si="4"/>
        <v>2277.0500000000002</v>
      </c>
      <c r="G12" s="74">
        <f t="shared" si="4"/>
        <v>2277.0500000000002</v>
      </c>
      <c r="H12" s="74">
        <f t="shared" si="4"/>
        <v>2277.0500000000002</v>
      </c>
      <c r="I12" s="74">
        <f t="shared" si="4"/>
        <v>2277.0500000000002</v>
      </c>
      <c r="J12" s="74">
        <f t="shared" si="4"/>
        <v>2277.0500000000002</v>
      </c>
      <c r="K12" s="74">
        <f t="shared" si="4"/>
        <v>2277.0500000000002</v>
      </c>
      <c r="L12" s="74">
        <f t="shared" si="4"/>
        <v>2277.0500000000002</v>
      </c>
      <c r="M12" s="74">
        <f t="shared" si="4"/>
        <v>2277.0500000000002</v>
      </c>
      <c r="N12" s="74">
        <f t="shared" si="4"/>
        <v>2277.0500000000002</v>
      </c>
      <c r="O12" s="74">
        <f t="shared" si="4"/>
        <v>2277.0500000000002</v>
      </c>
      <c r="P12" s="74">
        <f t="shared" si="4"/>
        <v>2277.0500000000002</v>
      </c>
      <c r="Q12" s="74">
        <f t="shared" si="4"/>
        <v>2277.14</v>
      </c>
      <c r="R12" s="33">
        <f t="shared" si="2"/>
        <v>27324.689999999995</v>
      </c>
      <c r="S12" s="34">
        <f t="shared" si="3"/>
        <v>-0.148429999993823</v>
      </c>
    </row>
    <row r="13" spans="1:19" x14ac:dyDescent="0.2">
      <c r="A13" s="67"/>
      <c r="B13" s="68" t="s">
        <v>31</v>
      </c>
      <c r="C13" s="69"/>
      <c r="D13" s="69"/>
      <c r="E13" s="70"/>
      <c r="F13" s="71">
        <f>F12/$E$12</f>
        <v>8.3333511530894466E-2</v>
      </c>
      <c r="G13" s="71">
        <f t="shared" ref="G13:Q13" si="5">G12/$E$12</f>
        <v>8.3333511530894466E-2</v>
      </c>
      <c r="H13" s="71">
        <f t="shared" si="5"/>
        <v>8.3333511530894466E-2</v>
      </c>
      <c r="I13" s="71">
        <f t="shared" si="5"/>
        <v>8.3333511530894466E-2</v>
      </c>
      <c r="J13" s="71">
        <f t="shared" si="5"/>
        <v>8.3333511530894466E-2</v>
      </c>
      <c r="K13" s="71">
        <f t="shared" si="5"/>
        <v>8.3333511530894466E-2</v>
      </c>
      <c r="L13" s="71">
        <f t="shared" si="5"/>
        <v>8.3333511530894466E-2</v>
      </c>
      <c r="M13" s="71">
        <f t="shared" si="5"/>
        <v>8.3333511530894466E-2</v>
      </c>
      <c r="N13" s="71">
        <f t="shared" si="5"/>
        <v>8.3333511530894466E-2</v>
      </c>
      <c r="O13" s="71">
        <f t="shared" si="5"/>
        <v>8.3333511530894466E-2</v>
      </c>
      <c r="P13" s="71">
        <f t="shared" si="5"/>
        <v>8.3333511530894466E-2</v>
      </c>
      <c r="Q13" s="71">
        <f t="shared" si="5"/>
        <v>8.3336805273253114E-2</v>
      </c>
      <c r="R13" s="35"/>
      <c r="S13" s="34"/>
    </row>
    <row r="14" spans="1:19" x14ac:dyDescent="0.2">
      <c r="A14" s="52"/>
      <c r="B14" s="53" t="s">
        <v>23</v>
      </c>
      <c r="C14" s="46"/>
      <c r="D14" s="46"/>
      <c r="E14" s="54"/>
      <c r="F14" s="75">
        <f>F12</f>
        <v>2277.0500000000002</v>
      </c>
      <c r="G14" s="54">
        <f>F14+G12</f>
        <v>4554.1000000000004</v>
      </c>
      <c r="H14" s="54">
        <f t="shared" ref="H14:M14" si="6">G14+H12</f>
        <v>6831.1500000000005</v>
      </c>
      <c r="I14" s="54">
        <f t="shared" si="6"/>
        <v>9108.2000000000007</v>
      </c>
      <c r="J14" s="54">
        <f t="shared" si="6"/>
        <v>11385.25</v>
      </c>
      <c r="K14" s="54">
        <f t="shared" si="6"/>
        <v>13662.3</v>
      </c>
      <c r="L14" s="54">
        <f t="shared" si="6"/>
        <v>15939.349999999999</v>
      </c>
      <c r="M14" s="54">
        <f t="shared" si="6"/>
        <v>18216.399999999998</v>
      </c>
      <c r="N14" s="54">
        <f t="shared" ref="N14" si="7">M14+N12</f>
        <v>20493.449999999997</v>
      </c>
      <c r="O14" s="54">
        <f t="shared" ref="O14" si="8">N14+O12</f>
        <v>22770.499999999996</v>
      </c>
      <c r="P14" s="54">
        <f t="shared" ref="P14" si="9">O14+P12</f>
        <v>25047.549999999996</v>
      </c>
      <c r="Q14" s="54">
        <f>P14+Q12</f>
        <v>27324.689999999995</v>
      </c>
      <c r="R14" s="35"/>
      <c r="S14" s="34"/>
    </row>
    <row r="15" spans="1:19" ht="13.5" thickBot="1" x14ac:dyDescent="0.25">
      <c r="A15" s="55"/>
      <c r="B15" s="56" t="s">
        <v>32</v>
      </c>
      <c r="C15" s="57"/>
      <c r="D15" s="57"/>
      <c r="E15" s="57"/>
      <c r="F15" s="58">
        <f>F14/$E$12</f>
        <v>8.3333511530894466E-2</v>
      </c>
      <c r="G15" s="58">
        <f t="shared" ref="G15:Q15" si="10">G14/$E$12</f>
        <v>0.16666702306178893</v>
      </c>
      <c r="H15" s="58">
        <f t="shared" si="10"/>
        <v>0.2500005345926834</v>
      </c>
      <c r="I15" s="58">
        <f t="shared" si="10"/>
        <v>0.33333404612357787</v>
      </c>
      <c r="J15" s="58">
        <f t="shared" si="10"/>
        <v>0.41666755765447228</v>
      </c>
      <c r="K15" s="58">
        <f t="shared" si="10"/>
        <v>0.50000106918536669</v>
      </c>
      <c r="L15" s="58">
        <f t="shared" si="10"/>
        <v>0.5833345807162611</v>
      </c>
      <c r="M15" s="58">
        <f t="shared" si="10"/>
        <v>0.66666809224715562</v>
      </c>
      <c r="N15" s="58">
        <f t="shared" si="10"/>
        <v>0.75000160377805003</v>
      </c>
      <c r="O15" s="58">
        <f t="shared" si="10"/>
        <v>0.83333511530894444</v>
      </c>
      <c r="P15" s="58">
        <f t="shared" si="10"/>
        <v>0.91666862683983885</v>
      </c>
      <c r="Q15" s="58">
        <f t="shared" si="10"/>
        <v>1.000005432113092</v>
      </c>
      <c r="R15" s="32"/>
    </row>
    <row r="17" spans="1:19" x14ac:dyDescent="0.2">
      <c r="S17" s="34"/>
    </row>
    <row r="18" spans="1:19" customFormat="1" ht="30.75" customHeight="1" x14ac:dyDescent="0.25">
      <c r="B18" s="27"/>
    </row>
    <row r="19" spans="1:19" customFormat="1" ht="15" x14ac:dyDescent="0.25">
      <c r="B19" s="29" t="s">
        <v>11</v>
      </c>
      <c r="E19" s="28">
        <f ca="1">TODAY()</f>
        <v>45532</v>
      </c>
      <c r="H19" s="28"/>
    </row>
    <row r="20" spans="1:19" customFormat="1" ht="15" x14ac:dyDescent="0.25"/>
    <row r="21" spans="1:19" x14ac:dyDescent="0.2">
      <c r="A21" s="31"/>
      <c r="B21" s="31"/>
      <c r="E21" s="36"/>
    </row>
    <row r="24" spans="1:19" x14ac:dyDescent="0.2">
      <c r="B24" s="31"/>
    </row>
    <row r="25" spans="1:19" x14ac:dyDescent="0.2"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</row>
  </sheetData>
  <mergeCells count="2">
    <mergeCell ref="A2:E2"/>
    <mergeCell ref="A1:E1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75" fitToWidth="2" orientation="landscape" r:id="rId1"/>
  <colBreaks count="1" manualBreakCount="1">
    <brk id="11" max="2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ORÇAMENTO</vt:lpstr>
      <vt:lpstr>CRONOGRAMA</vt:lpstr>
      <vt:lpstr>CRONOGRAMA!Area_de_impressao</vt:lpstr>
      <vt:lpstr>ORÇAMENTO!Area_de_impressao</vt:lpstr>
      <vt:lpstr>CRONOGRAMA!Titulos_de_impressao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Arquitetura</dc:creator>
  <cp:lastModifiedBy>Engenharia</cp:lastModifiedBy>
  <cp:lastPrinted>2024-08-28T13:27:14Z</cp:lastPrinted>
  <dcterms:created xsi:type="dcterms:W3CDTF">2015-06-05T18:19:34Z</dcterms:created>
  <dcterms:modified xsi:type="dcterms:W3CDTF">2024-08-28T19:49:54Z</dcterms:modified>
</cp:coreProperties>
</file>