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Z:\D.O.S.U_Projetos\Projeto_Calçamento\Lotes Calçamento\"/>
    </mc:Choice>
  </mc:AlternateContent>
  <xr:revisionPtr revIDLastSave="0" documentId="13_ncr:1_{7710293E-F69F-4CBA-9E2E-FE063DBB3A4E}" xr6:coauthVersionLast="46" xr6:coauthVersionMax="46" xr10:uidLastSave="{00000000-0000-0000-0000-000000000000}"/>
  <bookViews>
    <workbookView xWindow="-120" yWindow="-120" windowWidth="29040" windowHeight="15855" xr2:uid="{00000000-000D-0000-FFFF-FFFF00000000}"/>
  </bookViews>
  <sheets>
    <sheet name="ORÇAMENT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40" i="1" s="1"/>
  <c r="E37" i="1"/>
  <c r="G37" i="1" s="1"/>
  <c r="I37" i="1" s="1"/>
  <c r="D36" i="1"/>
  <c r="G36" i="1" s="1"/>
  <c r="I36" i="1" s="1"/>
  <c r="G34" i="1"/>
  <c r="I34" i="1" s="1"/>
  <c r="E33" i="1"/>
  <c r="E35" i="1" s="1"/>
  <c r="G35" i="1" s="1"/>
  <c r="I35" i="1" s="1"/>
  <c r="D33" i="1"/>
  <c r="H20" i="1"/>
  <c r="E19" i="1"/>
  <c r="G19" i="1" s="1"/>
  <c r="I19" i="1" s="1"/>
  <c r="E18" i="1"/>
  <c r="E15" i="1" s="1"/>
  <c r="D18" i="1"/>
  <c r="G16" i="1"/>
  <c r="I16" i="1" s="1"/>
  <c r="D15" i="1"/>
  <c r="H11" i="1"/>
  <c r="E10" i="1"/>
  <c r="G10" i="1" s="1"/>
  <c r="I10" i="1" s="1"/>
  <c r="E9" i="1"/>
  <c r="E6" i="1" s="1"/>
  <c r="E8" i="1" s="1"/>
  <c r="G8" i="1" s="1"/>
  <c r="I8" i="1" s="1"/>
  <c r="D9" i="1"/>
  <c r="G7" i="1"/>
  <c r="I7" i="1" s="1"/>
  <c r="D6" i="1"/>
  <c r="D24" i="1"/>
  <c r="G25" i="1"/>
  <c r="I25" i="1" s="1"/>
  <c r="D27" i="1"/>
  <c r="E27" i="1"/>
  <c r="E24" i="1" s="1"/>
  <c r="E26" i="1" s="1"/>
  <c r="G26" i="1" s="1"/>
  <c r="I26" i="1" s="1"/>
  <c r="E28" i="1"/>
  <c r="G28" i="1" s="1"/>
  <c r="I28" i="1" s="1"/>
  <c r="G33" i="1" l="1"/>
  <c r="G18" i="1"/>
  <c r="I18" i="1" s="1"/>
  <c r="G15" i="1"/>
  <c r="I15" i="1" s="1"/>
  <c r="G9" i="1"/>
  <c r="I9" i="1" s="1"/>
  <c r="G6" i="1"/>
  <c r="I6" i="1" s="1"/>
  <c r="G27" i="1"/>
  <c r="I27" i="1" s="1"/>
  <c r="E17" i="1"/>
  <c r="G17" i="1" s="1"/>
  <c r="I17" i="1" s="1"/>
  <c r="G24" i="1"/>
  <c r="I24" i="1" s="1"/>
  <c r="H29" i="1"/>
  <c r="I33" i="1" l="1"/>
  <c r="I38" i="1" s="1"/>
  <c r="G38" i="1"/>
  <c r="I11" i="1"/>
  <c r="G11" i="1"/>
  <c r="G20" i="1"/>
  <c r="I20" i="1"/>
  <c r="G29" i="1" l="1"/>
  <c r="G40" i="1" s="1"/>
  <c r="I29" i="1"/>
  <c r="I40" i="1" s="1"/>
</calcChain>
</file>

<file path=xl/sharedStrings.xml><?xml version="1.0" encoding="utf-8"?>
<sst xmlns="http://schemas.openxmlformats.org/spreadsheetml/2006/main" count="88" uniqueCount="26">
  <si>
    <t>Código DER PR</t>
  </si>
  <si>
    <t>Itens</t>
  </si>
  <si>
    <t>Unid.</t>
  </si>
  <si>
    <t>Valor unitário (R$)</t>
  </si>
  <si>
    <t>Qtd.</t>
  </si>
  <si>
    <t>Custo Transp. (R$)</t>
  </si>
  <si>
    <t>Total s/ BDI (R$)</t>
  </si>
  <si>
    <t>BDI %</t>
  </si>
  <si>
    <t>Total c/ BDI (R$)</t>
  </si>
  <si>
    <t>m²</t>
  </si>
  <si>
    <t xml:space="preserve">Extração, carga,transp.e assent. Cordão cont. lateral  </t>
  </si>
  <si>
    <t>m</t>
  </si>
  <si>
    <t>Extração, carga,transp.preparo e assent. Poliédrico</t>
  </si>
  <si>
    <t>Contenção Lat. Com solo local (minimo 1,0 m de cada lado)</t>
  </si>
  <si>
    <t>ORÇAMENTO</t>
  </si>
  <si>
    <t>DIOGO ROSSETTO - Engenheiro Civil - CREA-PR 109070/D</t>
  </si>
  <si>
    <t>OBSERVAÇÃO:</t>
  </si>
  <si>
    <t>A base para realização deste orçamento foi na planilha do "DER" referente a agosto de 2022 (Com desoneração)</t>
  </si>
  <si>
    <t>Colchão de argila p/paviment. Poliédrica (somente mão de obra)</t>
  </si>
  <si>
    <t>Enchimento com argila (somente mão de obra)</t>
  </si>
  <si>
    <t xml:space="preserve">               OBRA: PAVIMENTAÇÃO POLIÉDRICAS EM PEDRAS IRREGULARES - TRECHO LATICÍNIO</t>
  </si>
  <si>
    <t xml:space="preserve">               OBRA: PAVIMENTAÇÃO POLIÉDRICAS EM PEDRAS IRREGULARES - TRECHO LINHA VITÓRIA</t>
  </si>
  <si>
    <t>OBRA: PAVIMENTAÇÃO POLIÉDRICAS EM PEDRAS IRREGULARES - TRECHO CERRO AZUL</t>
  </si>
  <si>
    <t>SUBTOTAL</t>
  </si>
  <si>
    <t>TOTAL DA LICITAÇÃO</t>
  </si>
  <si>
    <t xml:space="preserve">               OBRA: PAVIMENTAÇÃO POLIÉDRICAS EM PEDRAS IRREGULARES - SANTO EXPEDITO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</si>
</sst>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#,##0.00;\-&quot;R$&quot;#,##0.00"/>
    <numFmt numFmtId="164" formatCode="&quot;R$&quot;#,##0.00"/>
    <numFmt numFmtId="166" formatCode="mmmm\,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3"/>
      <color rgb="FF000000"/>
      <name val="Arial"/>
      <family val="2"/>
    </font>
    <font>
      <b/>
      <sz val="13"/>
      <name val="Arial"/>
      <family val="2"/>
    </font>
    <font>
      <b/>
      <sz val="14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FD9"/>
        <bgColor rgb="FFE2EFD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7" fontId="3" fillId="3" borderId="1" xfId="0" applyNumberFormat="1" applyFont="1" applyFill="1" applyBorder="1" applyAlignment="1" applyProtection="1">
      <alignment horizontal="right" vertical="center"/>
      <protection locked="0"/>
    </xf>
    <xf numFmtId="4" fontId="3" fillId="3" borderId="1" xfId="0" applyNumberFormat="1" applyFont="1" applyFill="1" applyBorder="1" applyAlignment="1" applyProtection="1">
      <alignment horizontal="right" vertical="center"/>
      <protection locked="0"/>
    </xf>
    <xf numFmtId="7" fontId="3" fillId="5" borderId="2" xfId="0" applyNumberFormat="1" applyFont="1" applyFill="1" applyBorder="1" applyAlignment="1">
      <alignment horizontal="right" vertical="center"/>
    </xf>
    <xf numFmtId="10" fontId="3" fillId="3" borderId="1" xfId="0" applyNumberFormat="1" applyFont="1" applyFill="1" applyBorder="1" applyAlignment="1" applyProtection="1">
      <alignment horizontal="right" vertical="center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0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/>
      <protection locked="0"/>
    </xf>
    <xf numFmtId="7" fontId="3" fillId="5" borderId="7" xfId="0" applyNumberFormat="1" applyFont="1" applyFill="1" applyBorder="1" applyAlignment="1">
      <alignment horizontal="right" vertical="center"/>
    </xf>
    <xf numFmtId="7" fontId="3" fillId="5" borderId="11" xfId="0" applyNumberFormat="1" applyFont="1" applyFill="1" applyBorder="1" applyAlignment="1">
      <alignment horizontal="right" vertical="center"/>
    </xf>
    <xf numFmtId="10" fontId="5" fillId="5" borderId="12" xfId="0" applyNumberFormat="1" applyFont="1" applyFill="1" applyBorder="1" applyAlignment="1">
      <alignment horizontal="right" vertical="center"/>
    </xf>
    <xf numFmtId="7" fontId="3" fillId="5" borderId="13" xfId="0" applyNumberFormat="1" applyFont="1" applyFill="1" applyBorder="1" applyAlignment="1">
      <alignment horizontal="right" vertical="center"/>
    </xf>
    <xf numFmtId="0" fontId="0" fillId="0" borderId="15" xfId="0" applyBorder="1"/>
    <xf numFmtId="166" fontId="1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7" fontId="3" fillId="5" borderId="0" xfId="0" applyNumberFormat="1" applyFont="1" applyFill="1" applyBorder="1" applyAlignment="1">
      <alignment horizontal="right" vertical="center"/>
    </xf>
    <xf numFmtId="10" fontId="5" fillId="5" borderId="0" xfId="0" applyNumberFormat="1" applyFont="1" applyFill="1" applyBorder="1" applyAlignment="1">
      <alignment horizontal="right" vertical="center"/>
    </xf>
    <xf numFmtId="7" fontId="3" fillId="5" borderId="1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1</xdr:col>
      <xdr:colOff>133350</xdr:colOff>
      <xdr:row>3</xdr:row>
      <xdr:rowOff>7152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AB3C87-8F87-4D60-A4EE-A6B506A63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1104900" cy="1150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workbookViewId="0">
      <selection activeCell="B53" sqref="B53"/>
    </sheetView>
  </sheetViews>
  <sheetFormatPr defaultRowHeight="15" x14ac:dyDescent="0.25"/>
  <cols>
    <col min="1" max="1" width="14.7109375" customWidth="1"/>
    <col min="2" max="2" width="63.7109375" customWidth="1"/>
    <col min="3" max="3" width="12.28515625" customWidth="1"/>
    <col min="4" max="9" width="20.140625" customWidth="1"/>
  </cols>
  <sheetData>
    <row r="1" spans="1:9" ht="66.75" customHeight="1" x14ac:dyDescent="0.35">
      <c r="A1" s="29" t="s">
        <v>14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ht="12.75" customHeight="1" x14ac:dyDescent="0.25">
      <c r="A3" s="31"/>
      <c r="B3" s="31"/>
      <c r="C3" s="31"/>
      <c r="D3" s="31"/>
      <c r="E3" s="31"/>
      <c r="F3" s="31"/>
      <c r="G3" s="31"/>
      <c r="H3" s="31"/>
      <c r="I3" s="31"/>
    </row>
    <row r="4" spans="1:9" ht="31.5" customHeight="1" thickBot="1" x14ac:dyDescent="0.3">
      <c r="A4" s="28" t="s">
        <v>21</v>
      </c>
      <c r="B4" s="28"/>
      <c r="C4" s="28"/>
      <c r="D4" s="28"/>
      <c r="E4" s="28"/>
      <c r="F4" s="28"/>
      <c r="G4" s="28"/>
      <c r="H4" s="28"/>
      <c r="I4" s="28"/>
    </row>
    <row r="5" spans="1:9" ht="26.25" thickBot="1" x14ac:dyDescent="0.3">
      <c r="A5" s="8" t="s">
        <v>0</v>
      </c>
      <c r="B5" s="9" t="s">
        <v>1</v>
      </c>
      <c r="C5" s="9" t="s">
        <v>2</v>
      </c>
      <c r="D5" s="10" t="s">
        <v>3</v>
      </c>
      <c r="E5" s="11" t="s">
        <v>4</v>
      </c>
      <c r="F5" s="10" t="s">
        <v>5</v>
      </c>
      <c r="G5" s="10" t="s">
        <v>6</v>
      </c>
      <c r="H5" s="12" t="s">
        <v>7</v>
      </c>
      <c r="I5" s="13" t="s">
        <v>8</v>
      </c>
    </row>
    <row r="6" spans="1:9" ht="33" x14ac:dyDescent="0.25">
      <c r="A6" s="14">
        <v>53260</v>
      </c>
      <c r="B6" s="7" t="s">
        <v>18</v>
      </c>
      <c r="C6" s="2" t="s">
        <v>9</v>
      </c>
      <c r="D6" s="3">
        <f>2.08-0.8</f>
        <v>1.28</v>
      </c>
      <c r="E6" s="4">
        <f>E9-0.3*E7</f>
        <v>1313.64</v>
      </c>
      <c r="F6" s="3"/>
      <c r="G6" s="5">
        <f>(F6+D6)*E6</f>
        <v>1681.4592000000002</v>
      </c>
      <c r="H6" s="6">
        <v>0.33329999999999999</v>
      </c>
      <c r="I6" s="15">
        <f>IF(H6&gt;0,G6+G6*H6,G6)</f>
        <v>2241.88955136</v>
      </c>
    </row>
    <row r="7" spans="1:9" ht="16.5" x14ac:dyDescent="0.25">
      <c r="A7" s="14">
        <v>53520</v>
      </c>
      <c r="B7" s="7" t="s">
        <v>10</v>
      </c>
      <c r="C7" s="2" t="s">
        <v>11</v>
      </c>
      <c r="D7" s="3">
        <v>9.3699999999999992</v>
      </c>
      <c r="E7" s="4">
        <v>330.8</v>
      </c>
      <c r="F7" s="3">
        <v>1.05</v>
      </c>
      <c r="G7" s="5">
        <f>(F7+D7)*E7</f>
        <v>3446.9360000000001</v>
      </c>
      <c r="H7" s="6">
        <v>0.33329999999999999</v>
      </c>
      <c r="I7" s="15">
        <f>IF(H7&gt;0,G7+G7*H7,G7)</f>
        <v>4595.7997687999996</v>
      </c>
    </row>
    <row r="8" spans="1:9" ht="16.5" x14ac:dyDescent="0.25">
      <c r="A8" s="14">
        <v>52145</v>
      </c>
      <c r="B8" s="7" t="s">
        <v>12</v>
      </c>
      <c r="C8" s="2" t="s">
        <v>9</v>
      </c>
      <c r="D8" s="3">
        <v>20.37</v>
      </c>
      <c r="E8" s="4">
        <f>E6</f>
        <v>1313.64</v>
      </c>
      <c r="F8" s="3">
        <v>4.08</v>
      </c>
      <c r="G8" s="5">
        <f>(F8+D8)*E8</f>
        <v>32118.498000000007</v>
      </c>
      <c r="H8" s="6">
        <v>0.33329999999999999</v>
      </c>
      <c r="I8" s="15">
        <f>IF(H8&gt;0,G8+G8*H8,G8)</f>
        <v>42823.59338340001</v>
      </c>
    </row>
    <row r="9" spans="1:9" ht="16.5" x14ac:dyDescent="0.25">
      <c r="A9" s="14">
        <v>53265</v>
      </c>
      <c r="B9" s="7" t="s">
        <v>19</v>
      </c>
      <c r="C9" s="2" t="s">
        <v>9</v>
      </c>
      <c r="D9" s="3">
        <f>0.93-0.16</f>
        <v>0.77</v>
      </c>
      <c r="E9" s="4">
        <f>1412.88</f>
        <v>1412.88</v>
      </c>
      <c r="F9" s="3"/>
      <c r="G9" s="5">
        <f>(F9+D9)*E9</f>
        <v>1087.9176000000002</v>
      </c>
      <c r="H9" s="6">
        <v>0.33329999999999999</v>
      </c>
      <c r="I9" s="15">
        <f>IF(H9&gt;0,G9+G9*H9,G9)</f>
        <v>1450.5205360800003</v>
      </c>
    </row>
    <row r="10" spans="1:9" ht="33.75" thickBot="1" x14ac:dyDescent="0.3">
      <c r="A10" s="14">
        <v>57510</v>
      </c>
      <c r="B10" s="1" t="s">
        <v>13</v>
      </c>
      <c r="C10" s="2" t="s">
        <v>9</v>
      </c>
      <c r="D10" s="3">
        <v>1.45</v>
      </c>
      <c r="E10" s="4">
        <f>E7*1</f>
        <v>330.8</v>
      </c>
      <c r="F10" s="3"/>
      <c r="G10" s="5">
        <f>(F10+D10)*E10</f>
        <v>479.66</v>
      </c>
      <c r="H10" s="6">
        <v>0.33329999999999999</v>
      </c>
      <c r="I10" s="15">
        <f>IF(H10&gt;0,G10+G10*H10,G10)</f>
        <v>639.53067800000008</v>
      </c>
    </row>
    <row r="11" spans="1:9" ht="18.75" thickBot="1" x14ac:dyDescent="0.3">
      <c r="A11" s="25" t="s">
        <v>23</v>
      </c>
      <c r="B11" s="26"/>
      <c r="C11" s="26"/>
      <c r="D11" s="26"/>
      <c r="E11" s="26"/>
      <c r="F11" s="27"/>
      <c r="G11" s="16">
        <f>SUM(G6:G10)</f>
        <v>38814.47080000001</v>
      </c>
      <c r="H11" s="17">
        <f>AVERAGE(H6:H10)</f>
        <v>0.33329999999999999</v>
      </c>
      <c r="I11" s="18">
        <f>SUM(I6:I10)</f>
        <v>51751.333917640011</v>
      </c>
    </row>
    <row r="12" spans="1:9" x14ac:dyDescent="0.25">
      <c r="A12" s="30"/>
      <c r="B12" s="30"/>
      <c r="C12" s="30"/>
      <c r="D12" s="30"/>
      <c r="E12" s="30"/>
      <c r="F12" s="30"/>
      <c r="G12" s="30"/>
      <c r="H12" s="30"/>
      <c r="I12" s="30"/>
    </row>
    <row r="13" spans="1:9" ht="36" customHeight="1" thickBot="1" x14ac:dyDescent="0.3">
      <c r="A13" s="28" t="s">
        <v>22</v>
      </c>
      <c r="B13" s="28"/>
      <c r="C13" s="28"/>
      <c r="D13" s="28"/>
      <c r="E13" s="28"/>
      <c r="F13" s="28"/>
      <c r="G13" s="28"/>
      <c r="H13" s="28"/>
      <c r="I13" s="28"/>
    </row>
    <row r="14" spans="1:9" ht="26.25" thickBot="1" x14ac:dyDescent="0.3">
      <c r="A14" s="8" t="s">
        <v>0</v>
      </c>
      <c r="B14" s="9" t="s">
        <v>1</v>
      </c>
      <c r="C14" s="9" t="s">
        <v>2</v>
      </c>
      <c r="D14" s="10" t="s">
        <v>3</v>
      </c>
      <c r="E14" s="11" t="s">
        <v>4</v>
      </c>
      <c r="F14" s="10" t="s">
        <v>5</v>
      </c>
      <c r="G14" s="10" t="s">
        <v>6</v>
      </c>
      <c r="H14" s="12" t="s">
        <v>7</v>
      </c>
      <c r="I14" s="13" t="s">
        <v>8</v>
      </c>
    </row>
    <row r="15" spans="1:9" ht="33" x14ac:dyDescent="0.25">
      <c r="A15" s="14">
        <v>53260</v>
      </c>
      <c r="B15" s="7" t="s">
        <v>18</v>
      </c>
      <c r="C15" s="2" t="s">
        <v>9</v>
      </c>
      <c r="D15" s="3">
        <f>2.08-0.8</f>
        <v>1.28</v>
      </c>
      <c r="E15" s="4">
        <f>E18-0.3*E16</f>
        <v>2506.59</v>
      </c>
      <c r="F15" s="3"/>
      <c r="G15" s="5">
        <f t="shared" ref="G15:G19" si="0">(F15+D15)*E15</f>
        <v>3208.4352000000003</v>
      </c>
      <c r="H15" s="6">
        <v>0.33329999999999999</v>
      </c>
      <c r="I15" s="15">
        <f t="shared" ref="I15:I19" si="1">IF(H15&gt;0,G15+G15*H15,G15)</f>
        <v>4277.8066521600003</v>
      </c>
    </row>
    <row r="16" spans="1:9" ht="16.5" x14ac:dyDescent="0.25">
      <c r="A16" s="14">
        <v>53520</v>
      </c>
      <c r="B16" s="7" t="s">
        <v>10</v>
      </c>
      <c r="C16" s="2" t="s">
        <v>11</v>
      </c>
      <c r="D16" s="3">
        <v>9.3699999999999992</v>
      </c>
      <c r="E16" s="4">
        <v>1080.7</v>
      </c>
      <c r="F16" s="3">
        <v>1.05</v>
      </c>
      <c r="G16" s="5">
        <f t="shared" si="0"/>
        <v>11260.894</v>
      </c>
      <c r="H16" s="6">
        <v>0.33329999999999999</v>
      </c>
      <c r="I16" s="15">
        <f t="shared" si="1"/>
        <v>15014.1499702</v>
      </c>
    </row>
    <row r="17" spans="1:9" ht="16.5" x14ac:dyDescent="0.25">
      <c r="A17" s="14">
        <v>52145</v>
      </c>
      <c r="B17" s="7" t="s">
        <v>12</v>
      </c>
      <c r="C17" s="2" t="s">
        <v>9</v>
      </c>
      <c r="D17" s="3">
        <v>20.37</v>
      </c>
      <c r="E17" s="4">
        <f>E15</f>
        <v>2506.59</v>
      </c>
      <c r="F17" s="3">
        <v>4.08</v>
      </c>
      <c r="G17" s="5">
        <f t="shared" si="0"/>
        <v>61286.125500000009</v>
      </c>
      <c r="H17" s="6">
        <v>0.33329999999999999</v>
      </c>
      <c r="I17" s="15">
        <f t="shared" si="1"/>
        <v>81712.79112915002</v>
      </c>
    </row>
    <row r="18" spans="1:9" ht="16.5" x14ac:dyDescent="0.25">
      <c r="A18" s="14">
        <v>53265</v>
      </c>
      <c r="B18" s="7" t="s">
        <v>19</v>
      </c>
      <c r="C18" s="2" t="s">
        <v>9</v>
      </c>
      <c r="D18" s="3">
        <f>0.93-0.16</f>
        <v>0.77</v>
      </c>
      <c r="E18" s="4">
        <f>2830.8</f>
        <v>2830.8</v>
      </c>
      <c r="F18" s="3"/>
      <c r="G18" s="5">
        <f t="shared" si="0"/>
        <v>2179.7160000000003</v>
      </c>
      <c r="H18" s="6">
        <v>0.33329999999999999</v>
      </c>
      <c r="I18" s="15">
        <f t="shared" si="1"/>
        <v>2906.2153428000006</v>
      </c>
    </row>
    <row r="19" spans="1:9" ht="33.75" thickBot="1" x14ac:dyDescent="0.3">
      <c r="A19" s="14">
        <v>57510</v>
      </c>
      <c r="B19" s="1" t="s">
        <v>13</v>
      </c>
      <c r="C19" s="2" t="s">
        <v>9</v>
      </c>
      <c r="D19" s="3">
        <v>1.45</v>
      </c>
      <c r="E19" s="4">
        <f>E16*1</f>
        <v>1080.7</v>
      </c>
      <c r="F19" s="3"/>
      <c r="G19" s="5">
        <f t="shared" si="0"/>
        <v>1567.0150000000001</v>
      </c>
      <c r="H19" s="6">
        <v>0.33329999999999999</v>
      </c>
      <c r="I19" s="15">
        <f t="shared" si="1"/>
        <v>2089.3010995</v>
      </c>
    </row>
    <row r="20" spans="1:9" ht="18.75" thickBot="1" x14ac:dyDescent="0.3">
      <c r="A20" s="25" t="s">
        <v>23</v>
      </c>
      <c r="B20" s="26"/>
      <c r="C20" s="26"/>
      <c r="D20" s="26"/>
      <c r="E20" s="26"/>
      <c r="F20" s="27"/>
      <c r="G20" s="16">
        <f>SUM(G15:G19)</f>
        <v>79502.185700000002</v>
      </c>
      <c r="H20" s="17">
        <f>AVERAGE(H15:H19)</f>
        <v>0.33329999999999999</v>
      </c>
      <c r="I20" s="18">
        <f>SUM(I15:I19)</f>
        <v>106000.26419381001</v>
      </c>
    </row>
    <row r="21" spans="1:9" x14ac:dyDescent="0.25">
      <c r="A21" s="30"/>
      <c r="B21" s="30"/>
      <c r="C21" s="30"/>
      <c r="D21" s="30"/>
      <c r="E21" s="30"/>
      <c r="F21" s="30"/>
      <c r="G21" s="30"/>
      <c r="H21" s="30"/>
      <c r="I21" s="30"/>
    </row>
    <row r="22" spans="1:9" ht="36.75" customHeight="1" thickBot="1" x14ac:dyDescent="0.3">
      <c r="A22" s="28" t="s">
        <v>20</v>
      </c>
      <c r="B22" s="28"/>
      <c r="C22" s="28"/>
      <c r="D22" s="28"/>
      <c r="E22" s="28"/>
      <c r="F22" s="28"/>
      <c r="G22" s="28"/>
      <c r="H22" s="28"/>
      <c r="I22" s="28"/>
    </row>
    <row r="23" spans="1:9" ht="26.25" thickBot="1" x14ac:dyDescent="0.3">
      <c r="A23" s="8" t="s">
        <v>0</v>
      </c>
      <c r="B23" s="9" t="s">
        <v>1</v>
      </c>
      <c r="C23" s="9" t="s">
        <v>2</v>
      </c>
      <c r="D23" s="10" t="s">
        <v>3</v>
      </c>
      <c r="E23" s="11" t="s">
        <v>4</v>
      </c>
      <c r="F23" s="10" t="s">
        <v>5</v>
      </c>
      <c r="G23" s="10" t="s">
        <v>6</v>
      </c>
      <c r="H23" s="12" t="s">
        <v>7</v>
      </c>
      <c r="I23" s="13" t="s">
        <v>8</v>
      </c>
    </row>
    <row r="24" spans="1:9" ht="33" x14ac:dyDescent="0.25">
      <c r="A24" s="14">
        <v>53260</v>
      </c>
      <c r="B24" s="7" t="s">
        <v>18</v>
      </c>
      <c r="C24" s="2" t="s">
        <v>9</v>
      </c>
      <c r="D24" s="3">
        <f>2.08-0.8</f>
        <v>1.28</v>
      </c>
      <c r="E24" s="4">
        <f>E27-0.3*E25</f>
        <v>2385.1619999999998</v>
      </c>
      <c r="F24" s="3"/>
      <c r="G24" s="5">
        <f t="shared" ref="G24:G28" si="2">(F24+D24)*E24</f>
        <v>3053.0073599999996</v>
      </c>
      <c r="H24" s="6">
        <v>0.33329999999999999</v>
      </c>
      <c r="I24" s="15">
        <f t="shared" ref="I24:I28" si="3">IF(H24&gt;0,G24+G24*H24,G24)</f>
        <v>4070.5747130879995</v>
      </c>
    </row>
    <row r="25" spans="1:9" ht="16.5" x14ac:dyDescent="0.25">
      <c r="A25" s="14">
        <v>53520</v>
      </c>
      <c r="B25" s="7" t="s">
        <v>10</v>
      </c>
      <c r="C25" s="2" t="s">
        <v>11</v>
      </c>
      <c r="D25" s="3">
        <v>9.3699999999999992</v>
      </c>
      <c r="E25" s="4">
        <v>757.56</v>
      </c>
      <c r="F25" s="3">
        <v>1.05</v>
      </c>
      <c r="G25" s="5">
        <f t="shared" si="2"/>
        <v>7893.7751999999991</v>
      </c>
      <c r="H25" s="6">
        <v>0.33329999999999999</v>
      </c>
      <c r="I25" s="15">
        <f t="shared" si="3"/>
        <v>10524.770474159999</v>
      </c>
    </row>
    <row r="26" spans="1:9" ht="16.5" x14ac:dyDescent="0.25">
      <c r="A26" s="14">
        <v>52145</v>
      </c>
      <c r="B26" s="7" t="s">
        <v>12</v>
      </c>
      <c r="C26" s="2" t="s">
        <v>9</v>
      </c>
      <c r="D26" s="3">
        <v>20.37</v>
      </c>
      <c r="E26" s="4">
        <f>E24</f>
        <v>2385.1619999999998</v>
      </c>
      <c r="F26" s="3">
        <v>4.08</v>
      </c>
      <c r="G26" s="5">
        <f t="shared" si="2"/>
        <v>58317.210900000005</v>
      </c>
      <c r="H26" s="6">
        <v>0.33329999999999999</v>
      </c>
      <c r="I26" s="15">
        <f t="shared" si="3"/>
        <v>77754.337292970013</v>
      </c>
    </row>
    <row r="27" spans="1:9" ht="16.5" x14ac:dyDescent="0.25">
      <c r="A27" s="14">
        <v>53265</v>
      </c>
      <c r="B27" s="7" t="s">
        <v>19</v>
      </c>
      <c r="C27" s="2" t="s">
        <v>9</v>
      </c>
      <c r="D27" s="3">
        <f>0.93-0.16</f>
        <v>0.77</v>
      </c>
      <c r="E27" s="4">
        <f>2612.43</f>
        <v>2612.4299999999998</v>
      </c>
      <c r="F27" s="3"/>
      <c r="G27" s="5">
        <f t="shared" si="2"/>
        <v>2011.5710999999999</v>
      </c>
      <c r="H27" s="6">
        <v>0.33329999999999999</v>
      </c>
      <c r="I27" s="15">
        <f t="shared" si="3"/>
        <v>2682.0277476299998</v>
      </c>
    </row>
    <row r="28" spans="1:9" ht="33.75" thickBot="1" x14ac:dyDescent="0.3">
      <c r="A28" s="14">
        <v>57510</v>
      </c>
      <c r="B28" s="1" t="s">
        <v>13</v>
      </c>
      <c r="C28" s="2" t="s">
        <v>9</v>
      </c>
      <c r="D28" s="3">
        <v>1.45</v>
      </c>
      <c r="E28" s="4">
        <f>E25*1</f>
        <v>757.56</v>
      </c>
      <c r="F28" s="3"/>
      <c r="G28" s="5">
        <f t="shared" si="2"/>
        <v>1098.462</v>
      </c>
      <c r="H28" s="6">
        <v>0.33329999999999999</v>
      </c>
      <c r="I28" s="15">
        <f t="shared" si="3"/>
        <v>1464.5793845999999</v>
      </c>
    </row>
    <row r="29" spans="1:9" ht="18.75" thickBot="1" x14ac:dyDescent="0.3">
      <c r="A29" s="25" t="s">
        <v>23</v>
      </c>
      <c r="B29" s="26"/>
      <c r="C29" s="26"/>
      <c r="D29" s="26"/>
      <c r="E29" s="26"/>
      <c r="F29" s="27"/>
      <c r="G29" s="16">
        <f>SUM(G24:G28)</f>
        <v>72374.026559999998</v>
      </c>
      <c r="H29" s="17">
        <f>AVERAGE(H24:H28)</f>
        <v>0.33329999999999999</v>
      </c>
      <c r="I29" s="18">
        <f>SUM(I24:I28)</f>
        <v>96496.289612448003</v>
      </c>
    </row>
    <row r="31" spans="1:9" ht="36" customHeight="1" thickBot="1" x14ac:dyDescent="0.3">
      <c r="A31" s="28" t="s">
        <v>25</v>
      </c>
      <c r="B31" s="28"/>
      <c r="C31" s="28"/>
      <c r="D31" s="28"/>
      <c r="E31" s="28"/>
      <c r="F31" s="28"/>
      <c r="G31" s="28"/>
      <c r="H31" s="28"/>
      <c r="I31" s="28"/>
    </row>
    <row r="32" spans="1:9" ht="26.25" thickBot="1" x14ac:dyDescent="0.3">
      <c r="A32" s="8" t="s">
        <v>0</v>
      </c>
      <c r="B32" s="9" t="s">
        <v>1</v>
      </c>
      <c r="C32" s="9" t="s">
        <v>2</v>
      </c>
      <c r="D32" s="10" t="s">
        <v>3</v>
      </c>
      <c r="E32" s="11" t="s">
        <v>4</v>
      </c>
      <c r="F32" s="10" t="s">
        <v>5</v>
      </c>
      <c r="G32" s="10" t="s">
        <v>6</v>
      </c>
      <c r="H32" s="12" t="s">
        <v>7</v>
      </c>
      <c r="I32" s="13" t="s">
        <v>8</v>
      </c>
    </row>
    <row r="33" spans="1:9" ht="33" x14ac:dyDescent="0.25">
      <c r="A33" s="14">
        <v>53260</v>
      </c>
      <c r="B33" s="7" t="s">
        <v>18</v>
      </c>
      <c r="C33" s="2" t="s">
        <v>9</v>
      </c>
      <c r="D33" s="3">
        <f>2.08-0.8</f>
        <v>1.28</v>
      </c>
      <c r="E33" s="4">
        <f>E36-0.3*E34</f>
        <v>1093.1379999999999</v>
      </c>
      <c r="F33" s="3"/>
      <c r="G33" s="5">
        <f t="shared" ref="G33:G37" si="4">(F33+D33)*E33</f>
        <v>1399.2166399999999</v>
      </c>
      <c r="H33" s="6">
        <v>0.33329999999999999</v>
      </c>
      <c r="I33" s="15">
        <f t="shared" ref="I33:I37" si="5">IF(H33&gt;0,G33+G33*H33,G33)</f>
        <v>1865.5755461119998</v>
      </c>
    </row>
    <row r="34" spans="1:9" ht="16.5" x14ac:dyDescent="0.25">
      <c r="A34" s="14">
        <v>53520</v>
      </c>
      <c r="B34" s="7" t="s">
        <v>10</v>
      </c>
      <c r="C34" s="2" t="s">
        <v>11</v>
      </c>
      <c r="D34" s="3">
        <v>9.3699999999999992</v>
      </c>
      <c r="E34" s="4">
        <v>371.94</v>
      </c>
      <c r="F34" s="3">
        <v>1.05</v>
      </c>
      <c r="G34" s="5">
        <f t="shared" si="4"/>
        <v>3875.6147999999998</v>
      </c>
      <c r="H34" s="6">
        <v>0.33329999999999999</v>
      </c>
      <c r="I34" s="15">
        <f t="shared" si="5"/>
        <v>5167.3572128399992</v>
      </c>
    </row>
    <row r="35" spans="1:9" ht="16.5" x14ac:dyDescent="0.25">
      <c r="A35" s="14">
        <v>52145</v>
      </c>
      <c r="B35" s="7" t="s">
        <v>12</v>
      </c>
      <c r="C35" s="2" t="s">
        <v>9</v>
      </c>
      <c r="D35" s="3">
        <v>20.37</v>
      </c>
      <c r="E35" s="4">
        <f>E33</f>
        <v>1093.1379999999999</v>
      </c>
      <c r="F35" s="3">
        <v>4.08</v>
      </c>
      <c r="G35" s="5">
        <f t="shared" si="4"/>
        <v>26727.224099999999</v>
      </c>
      <c r="H35" s="6">
        <v>0.33329999999999999</v>
      </c>
      <c r="I35" s="15">
        <f t="shared" si="5"/>
        <v>35635.407892529998</v>
      </c>
    </row>
    <row r="36" spans="1:9" ht="16.5" x14ac:dyDescent="0.25">
      <c r="A36" s="14">
        <v>53265</v>
      </c>
      <c r="B36" s="7" t="s">
        <v>19</v>
      </c>
      <c r="C36" s="2" t="s">
        <v>9</v>
      </c>
      <c r="D36" s="3">
        <f>0.93-0.16</f>
        <v>0.77</v>
      </c>
      <c r="E36" s="4">
        <v>1204.72</v>
      </c>
      <c r="F36" s="3"/>
      <c r="G36" s="5">
        <f t="shared" si="4"/>
        <v>927.63440000000003</v>
      </c>
      <c r="H36" s="6">
        <v>0.33329999999999999</v>
      </c>
      <c r="I36" s="15">
        <f t="shared" si="5"/>
        <v>1236.81494552</v>
      </c>
    </row>
    <row r="37" spans="1:9" ht="33.75" thickBot="1" x14ac:dyDescent="0.3">
      <c r="A37" s="14">
        <v>57510</v>
      </c>
      <c r="B37" s="1" t="s">
        <v>13</v>
      </c>
      <c r="C37" s="2" t="s">
        <v>9</v>
      </c>
      <c r="D37" s="3">
        <v>1.45</v>
      </c>
      <c r="E37" s="4">
        <f>E34*1</f>
        <v>371.94</v>
      </c>
      <c r="F37" s="3"/>
      <c r="G37" s="5">
        <f t="shared" si="4"/>
        <v>539.31299999999999</v>
      </c>
      <c r="H37" s="6">
        <v>0.33329999999999999</v>
      </c>
      <c r="I37" s="15">
        <f t="shared" si="5"/>
        <v>719.06602290000001</v>
      </c>
    </row>
    <row r="38" spans="1:9" ht="18.75" thickBot="1" x14ac:dyDescent="0.3">
      <c r="A38" s="25"/>
      <c r="B38" s="26"/>
      <c r="C38" s="26"/>
      <c r="D38" s="26"/>
      <c r="E38" s="26"/>
      <c r="F38" s="27"/>
      <c r="G38" s="16">
        <f>SUM(G33:G37)</f>
        <v>33469.002940000006</v>
      </c>
      <c r="H38" s="17">
        <f>AVERAGE(H33:H37)</f>
        <v>0.33329999999999999</v>
      </c>
      <c r="I38" s="18">
        <f>SUM(I33:I37)</f>
        <v>44624.221619901997</v>
      </c>
    </row>
    <row r="39" spans="1:9" ht="18.75" thickBot="1" x14ac:dyDescent="0.3">
      <c r="A39" s="32"/>
      <c r="B39" s="32"/>
      <c r="C39" s="32"/>
      <c r="D39" s="32"/>
      <c r="E39" s="32"/>
      <c r="F39" s="32"/>
      <c r="G39" s="33"/>
      <c r="H39" s="34"/>
      <c r="I39" s="33"/>
    </row>
    <row r="40" spans="1:9" ht="18.75" thickBot="1" x14ac:dyDescent="0.3">
      <c r="A40" s="25" t="s">
        <v>24</v>
      </c>
      <c r="B40" s="26"/>
      <c r="C40" s="26"/>
      <c r="D40" s="26"/>
      <c r="E40" s="26"/>
      <c r="F40" s="26"/>
      <c r="G40" s="35">
        <f>G38+G29+G20+G11</f>
        <v>224159.68600000002</v>
      </c>
      <c r="H40" s="17">
        <f>AVERAGE(H35:H39)</f>
        <v>0.33329999999999999</v>
      </c>
      <c r="I40" s="35">
        <f>I38+I29+I20+I11</f>
        <v>298872.10934380005</v>
      </c>
    </row>
    <row r="41" spans="1:9" ht="18" x14ac:dyDescent="0.25">
      <c r="A41" s="32"/>
      <c r="B41" s="32"/>
      <c r="C41" s="32"/>
      <c r="D41" s="32"/>
      <c r="E41" s="32"/>
      <c r="F41" s="32"/>
      <c r="G41" s="33"/>
      <c r="H41" s="34"/>
      <c r="I41" s="33"/>
    </row>
    <row r="42" spans="1:9" ht="30.75" customHeight="1" x14ac:dyDescent="0.25">
      <c r="B42" s="19"/>
    </row>
    <row r="43" spans="1:9" x14ac:dyDescent="0.25">
      <c r="B43" s="21" t="s">
        <v>15</v>
      </c>
      <c r="H43" s="20"/>
    </row>
    <row r="45" spans="1:9" s="22" customFormat="1" ht="12.75" x14ac:dyDescent="0.2">
      <c r="A45" s="23" t="s">
        <v>16</v>
      </c>
      <c r="B45" s="23" t="s">
        <v>17</v>
      </c>
      <c r="E45" s="24"/>
    </row>
  </sheetData>
  <mergeCells count="13">
    <mergeCell ref="A31:I31"/>
    <mergeCell ref="A38:F38"/>
    <mergeCell ref="A40:F40"/>
    <mergeCell ref="A29:F29"/>
    <mergeCell ref="A22:I22"/>
    <mergeCell ref="A1:I1"/>
    <mergeCell ref="A12:I12"/>
    <mergeCell ref="A11:F11"/>
    <mergeCell ref="A4:I4"/>
    <mergeCell ref="A2:I2"/>
    <mergeCell ref="A13:I13"/>
    <mergeCell ref="A20:F20"/>
    <mergeCell ref="A21:I2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Arquitetura</dc:creator>
  <cp:lastModifiedBy>Arquitetura</cp:lastModifiedBy>
  <cp:lastPrinted>2023-04-06T18:13:06Z</cp:lastPrinted>
  <dcterms:created xsi:type="dcterms:W3CDTF">2015-06-05T18:19:34Z</dcterms:created>
  <dcterms:modified xsi:type="dcterms:W3CDTF">2023-10-24T14:36:10Z</dcterms:modified>
</cp:coreProperties>
</file>