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\D\ENGENHARIA\OBRAS E PROJETOS\01_2021\3_CALÇAMENTO SÃO CRISTÓVÃO - MATO RALO A BALSA NOVA ESPERANÇA\PROJETO SEAB\"/>
    </mc:Choice>
  </mc:AlternateContent>
  <xr:revisionPtr revIDLastSave="0" documentId="13_ncr:1_{F4A6FE14-8189-42AA-AC5A-7FA5668BE0BB}" xr6:coauthVersionLast="45" xr6:coauthVersionMax="45" xr10:uidLastSave="{00000000-0000-0000-0000-000000000000}"/>
  <bookViews>
    <workbookView xWindow="20370" yWindow="-120" windowWidth="20730" windowHeight="11160" xr2:uid="{F4C4C7F6-D962-48EF-A37C-BEA9F6F07DE4}"/>
  </bookViews>
  <sheets>
    <sheet name="BDI" sheetId="2" r:id="rId1"/>
    <sheet name="QCI" sheetId="13" r:id="rId2"/>
    <sheet name="CRONOGRAMA" sheetId="4" r:id="rId3"/>
    <sheet name="ORÇAMENTO GLOBAL SEAB" sheetId="21" r:id="rId4"/>
  </sheets>
  <externalReferences>
    <externalReference r:id="rId5"/>
    <externalReference r:id="rId6"/>
    <externalReference r:id="rId7"/>
  </externalReferences>
  <definedNames>
    <definedName name="DESONERACAO" hidden="1">IF(OR(Import.Desoneracao="DESONERADO",Import.Desoneracao="SIM"),"SIM","NÃO")</definedName>
    <definedName name="Import.DescLote" hidden="1">[1]DADOS!$F$17</definedName>
    <definedName name="Import.Desoneracao" hidden="1">OFFSET([2]DADOS!$G$18,0,-1)</definedName>
    <definedName name="ORÇAMENTO.BancoRef" hidden="1">#REF!</definedName>
    <definedName name="ORÇAMENTO.CustoUnitario" hidden="1">ROUND(#REF!,15-13*#REF!)</definedName>
    <definedName name="ORÇAMENTO.PrecoUnitarioLicitado" hidden="1">#REF!</definedName>
    <definedName name="REFERENCIA.Descricao" hidden="1">IF(ISNUMBER(#REF!),OFFSET(INDIRECT(ORÇAMENTO.BancoRef),#REF!-1,3,1),#REF!)</definedName>
    <definedName name="REFERENCIA.Unidade" hidden="1">IF(ISNUMBER(#REF!),OFFSET(INDIRECT(ORÇAMENTO.BancoRef),#REF!-1,4,1),"-")</definedName>
    <definedName name="SDDF4" hidden="1">IF(ISNUMBER(#REF!),OFFSET(INDIRECT(ORÇAMENTO.BancoRef),#REF!-1,4,1),"-")</definedName>
    <definedName name="SomaAgrup" hidden="1">SUMIF(OFFSET(#REF!,1,0,#REF!),"S",OFFSET(#REF!,1,0,#REF!))</definedName>
    <definedName name="TIPOORCAMENTO" hidden="1">IF(VALUE([3]MENU!$O$3)=2,"Licitado","Proposto")</definedName>
    <definedName name="VTOTAL1" hidden="1">ROUND(#REF!*#REF!,15-13*#REF!)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21" l="1"/>
  <c r="K11" i="21" s="1"/>
  <c r="J12" i="21"/>
  <c r="K12" i="21" s="1"/>
  <c r="J21" i="21" l="1"/>
  <c r="K21" i="21" s="1"/>
  <c r="J24" i="21"/>
  <c r="K24" i="21" s="1"/>
  <c r="J23" i="21"/>
  <c r="K23" i="21" s="1"/>
  <c r="J13" i="21"/>
  <c r="K13" i="21" s="1"/>
  <c r="K10" i="21" s="1"/>
  <c r="J20" i="21"/>
  <c r="K20" i="21" s="1"/>
  <c r="J18" i="21"/>
  <c r="K18" i="21" s="1"/>
  <c r="J17" i="21"/>
  <c r="K17" i="21" s="1"/>
  <c r="J15" i="21"/>
  <c r="K15" i="21" s="1"/>
  <c r="K14" i="21" s="1"/>
  <c r="C9" i="4" l="1"/>
  <c r="F9" i="13"/>
  <c r="F11" i="13"/>
  <c r="C11" i="4"/>
  <c r="K16" i="21"/>
  <c r="K19" i="21"/>
  <c r="K22" i="21"/>
  <c r="G11" i="4" l="1"/>
  <c r="H11" i="4"/>
  <c r="F11" i="4"/>
  <c r="I11" i="4"/>
  <c r="C17" i="4"/>
  <c r="F17" i="13"/>
  <c r="F15" i="13"/>
  <c r="C15" i="4"/>
  <c r="F13" i="13"/>
  <c r="C13" i="4"/>
  <c r="K9" i="21"/>
  <c r="E17" i="4" l="1"/>
  <c r="H17" i="4"/>
  <c r="G17" i="4"/>
  <c r="E15" i="4"/>
  <c r="H15" i="4"/>
  <c r="G15" i="4"/>
  <c r="I13" i="4"/>
  <c r="G13" i="4"/>
  <c r="H13" i="4"/>
  <c r="F19" i="13"/>
  <c r="G18" i="4" l="1"/>
  <c r="H18" i="4"/>
  <c r="F17" i="4"/>
  <c r="F15" i="4"/>
  <c r="E13" i="4"/>
  <c r="E11" i="4"/>
  <c r="I17" i="4" l="1"/>
  <c r="F13" i="4" l="1"/>
  <c r="F18" i="4" s="1"/>
  <c r="I15" i="4"/>
  <c r="I18" i="4" s="1"/>
  <c r="E9" i="4" l="1"/>
  <c r="E18" i="4" s="1"/>
  <c r="C18" i="4"/>
  <c r="H19" i="4" l="1"/>
  <c r="G19" i="4"/>
  <c r="J18" i="4"/>
  <c r="F19" i="4"/>
  <c r="I19" i="4"/>
  <c r="E19" i="4" l="1"/>
  <c r="J19" i="4" s="1"/>
</calcChain>
</file>

<file path=xl/sharedStrings.xml><?xml version="1.0" encoding="utf-8"?>
<sst xmlns="http://schemas.openxmlformats.org/spreadsheetml/2006/main" count="206" uniqueCount="138">
  <si>
    <t>1.</t>
  </si>
  <si>
    <t>1.1.</t>
  </si>
  <si>
    <t>M2</t>
  </si>
  <si>
    <t>1.2.</t>
  </si>
  <si>
    <t>M</t>
  </si>
  <si>
    <t>1.3.</t>
  </si>
  <si>
    <t>1.3.1.</t>
  </si>
  <si>
    <t>1.4.</t>
  </si>
  <si>
    <t>1.5.</t>
  </si>
  <si>
    <t>FONTE</t>
  </si>
  <si>
    <t>DESCRIÇÃO</t>
  </si>
  <si>
    <t>Prefeitura Municipal de Três Barras do Paraná                                                         BDI</t>
  </si>
  <si>
    <t>Conforme legislação tributária municipal, definir estimativa de percentual da base de cálculo para o ISS:</t>
  </si>
  <si>
    <t>Sobre a base de cálculo, definir a respectiva alíquota do ISS (entre 2% e 5%):</t>
  </si>
  <si>
    <t>CALCULO DO BDI</t>
  </si>
  <si>
    <t>Itens</t>
  </si>
  <si>
    <t>Siglas</t>
  </si>
  <si>
    <t>% Adotado</t>
  </si>
  <si>
    <t>AC</t>
  </si>
  <si>
    <t>SG</t>
  </si>
  <si>
    <t>R</t>
  </si>
  <si>
    <t>DF</t>
  </si>
  <si>
    <t>L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</si>
  <si>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</si>
  <si>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</si>
  <si>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</si>
  <si>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</si>
  <si>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</si>
  <si>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</si>
  <si>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 (Fórmula Acórdão TCU)</t>
  </si>
  <si>
    <t>BDI PAD</t>
  </si>
  <si>
    <t>BDI COM desoneração</t>
  </si>
  <si>
    <t>BDI DES</t>
  </si>
  <si>
    <t>Jean Carlos de Lima</t>
  </si>
  <si>
    <t>Engenheiro Civil</t>
  </si>
  <si>
    <t>CREA-PR 167.397/D</t>
  </si>
  <si>
    <t>MUNICÍPIO</t>
  </si>
  <si>
    <t>TRÊS BARRAS DO PARANÁ</t>
  </si>
  <si>
    <t>DATA</t>
  </si>
  <si>
    <t>OBRA</t>
  </si>
  <si>
    <t>APELIDO DO EMPREENDIMENTO</t>
  </si>
  <si>
    <t>BDI</t>
  </si>
  <si>
    <t>ENDEREÇO DA OBRA</t>
  </si>
  <si>
    <t>REF.</t>
  </si>
  <si>
    <t>______________________________________________</t>
  </si>
  <si>
    <t>_____________________________</t>
  </si>
  <si>
    <t>CUSTO</t>
  </si>
  <si>
    <t>PARCELAS</t>
  </si>
  <si>
    <t>% Período</t>
  </si>
  <si>
    <t>% Pagamento</t>
  </si>
  <si>
    <t>TOTAIS:</t>
  </si>
  <si>
    <t>-</t>
  </si>
  <si>
    <t>CREA-PR 167397/D</t>
  </si>
  <si>
    <t>SERVIÇOS PRELIMINARES</t>
  </si>
  <si>
    <t>PREPARAÇÃO DA BASE</t>
  </si>
  <si>
    <t xml:space="preserve">M2    </t>
  </si>
  <si>
    <t>SERVIÇOS PREELIMINARES</t>
  </si>
  <si>
    <t>Risco</t>
  </si>
  <si>
    <t>Despesas Financeiras</t>
  </si>
  <si>
    <t>Lucro</t>
  </si>
  <si>
    <t>Prefeitura Municipal de Três Barras do Paraná                                                               Cronograma</t>
  </si>
  <si>
    <t xml:space="preserve">MUNICÍPIO: </t>
  </si>
  <si>
    <t>OBRA:</t>
  </si>
  <si>
    <t>APELIDO DO EMPREENDIMENTO:</t>
  </si>
  <si>
    <t>Prefeitura Municipal de Três Barras do Paraná                                                         QCI - Pré Licitação</t>
  </si>
  <si>
    <t>Meta</t>
  </si>
  <si>
    <t>Descrição da Meta</t>
  </si>
  <si>
    <t>Quantidade</t>
  </si>
  <si>
    <t>Unid.</t>
  </si>
  <si>
    <t>Investimento (R$)</t>
  </si>
  <si>
    <t>un</t>
  </si>
  <si>
    <t>2.</t>
  </si>
  <si>
    <t>3.</t>
  </si>
  <si>
    <t>4.</t>
  </si>
  <si>
    <t>5.</t>
  </si>
  <si>
    <t>TOTAL</t>
  </si>
  <si>
    <t>Item</t>
  </si>
  <si>
    <t>Fonte</t>
  </si>
  <si>
    <t>Código</t>
  </si>
  <si>
    <t>Descrição</t>
  </si>
  <si>
    <t>Unidade</t>
  </si>
  <si>
    <t>Custo Unitário (sem BDI) (R$)</t>
  </si>
  <si>
    <t>Preço Unitário (com BDI) (R$)</t>
  </si>
  <si>
    <t>Preço Total
(R$)</t>
  </si>
  <si>
    <t>1.1.1.</t>
  </si>
  <si>
    <t>1.1.2.</t>
  </si>
  <si>
    <t>1.2.2.</t>
  </si>
  <si>
    <t>ASSENTAMENTO DO PAVIMENTO</t>
  </si>
  <si>
    <t>1.3.2.</t>
  </si>
  <si>
    <t>ENCHIMENTO E COMPACTAÇÃO</t>
  </si>
  <si>
    <t>1.4.1.</t>
  </si>
  <si>
    <t>1.4.2.</t>
  </si>
  <si>
    <t>1.5.1.</t>
  </si>
  <si>
    <t>1.5.2.</t>
  </si>
  <si>
    <t xml:space="preserve">PAVIMENTAÇÃO POLIÉDRICA EM ESTRADA RURAL </t>
  </si>
  <si>
    <t>DER</t>
  </si>
  <si>
    <t>Escarificação,regularização e compactação subleito</t>
  </si>
  <si>
    <t>500000</t>
  </si>
  <si>
    <t>Custo Transporte (R$)</t>
  </si>
  <si>
    <t>532600</t>
  </si>
  <si>
    <t xml:space="preserve">Colchão de argila para Pavimentção Poliédrica </t>
  </si>
  <si>
    <t xml:space="preserve">Extração, carga, transp. assent. cordão lat. pedra p/ pav. poliédrico  </t>
  </si>
  <si>
    <t>535200</t>
  </si>
  <si>
    <t>Extração, carga, transp. preparo e assentamento do poliedro</t>
  </si>
  <si>
    <t>521450</t>
  </si>
  <si>
    <t>Enchimento com argila</t>
  </si>
  <si>
    <t>532650</t>
  </si>
  <si>
    <t>532700</t>
  </si>
  <si>
    <t>Compactação do Pavimento Poliédrico</t>
  </si>
  <si>
    <t>CONTENÇÃO LATERAL E ENLEIVAMENTO</t>
  </si>
  <si>
    <t>575100</t>
  </si>
  <si>
    <t>800000</t>
  </si>
  <si>
    <t>Contenção Lat. Com solo local (minimo 1 m de cada lado)</t>
  </si>
  <si>
    <t>Enleivamento da contenção lateral (minimo 1 m de cada lado)</t>
  </si>
  <si>
    <t>Três Barras do Paraná, 27 de agosto de 2021</t>
  </si>
  <si>
    <t>Administração Central</t>
  </si>
  <si>
    <t>Seguro e Garantia</t>
  </si>
  <si>
    <t>TIPO DE OBRA: PAVIMENTAÇÃO</t>
  </si>
  <si>
    <t>DATA: 27/08/2021</t>
  </si>
  <si>
    <t>1.1.3.</t>
  </si>
  <si>
    <t>821000</t>
  </si>
  <si>
    <t>820000</t>
  </si>
  <si>
    <t>Suporte de madeira 3"x3" p/ placa sinalização, h=3,00m</t>
  </si>
  <si>
    <t>ud</t>
  </si>
  <si>
    <t>Placa de sinalização c/pelicula refletiva(3,00x1,50m) - placa de obra</t>
  </si>
  <si>
    <t>Três Barras do Paraná, 27 de agosto de 2021.</t>
  </si>
  <si>
    <t xml:space="preserve"> </t>
  </si>
  <si>
    <t>Gerso Francisco Gusso</t>
  </si>
  <si>
    <t>Prefeito Municipal</t>
  </si>
  <si>
    <t>_____________________________                              _________________________________</t>
  </si>
  <si>
    <t xml:space="preserve">          Jean Carlos de Lima                                                      Gerso Francisco Gusso</t>
  </si>
  <si>
    <t xml:space="preserve">             Engenheiro Civil                                                                    Prefeito Municipal</t>
  </si>
  <si>
    <t xml:space="preserve">          CREA-PR 167397/D</t>
  </si>
  <si>
    <t>Prefeitura Municipal de Três Barras do Paraná                                                                                           Planilha Orçamentária</t>
  </si>
  <si>
    <t>PAVIMENTAÇÃO POLIÉDRICA EM ESTRADA RURAL - 2,5 KM</t>
  </si>
  <si>
    <t xml:space="preserve">ESTRADA RURAL - TRECHO COMUNIDADES: SÃO CRISTOVÃO - SANTA GENOVEVA - LINHA KENNEDY </t>
  </si>
  <si>
    <t xml:space="preserve">PAVIMENTAÇÃO POLIÉDRICA EM ESTRADA RURAL - TRECHO COMUNIDADES: SÃO CRISTOVÃO - SANTA GENOVEVA - LINHA KENNEDY </t>
  </si>
  <si>
    <t xml:space="preserve">PAVIMENTAÇÃO POLIÉDRICA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</si>
</sst>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General;General"/>
    <numFmt numFmtId="165" formatCode="0.0000%"/>
    <numFmt numFmtId="166" formatCode="_(* #,##0.00_);_(* \(#,##0.00\);_(* \-??_);_(@_)"/>
    <numFmt numFmtId="167" formatCode="&quot;R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Arial"/>
      <family val="2"/>
    </font>
    <font>
      <sz val="22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22"/>
      <color theme="1"/>
      <name val="GothicE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13" fillId="0" borderId="0"/>
  </cellStyleXfs>
  <cellXfs count="24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9" fillId="0" borderId="1" xfId="4" applyFont="1" applyBorder="1" applyAlignment="1" applyProtection="1">
      <alignment horizontal="center" vertical="center"/>
    </xf>
    <xf numFmtId="0" fontId="9" fillId="0" borderId="1" xfId="4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/>
    </xf>
    <xf numFmtId="10" fontId="2" fillId="0" borderId="8" xfId="6" applyNumberFormat="1" applyFont="1" applyBorder="1" applyAlignment="1">
      <alignment horizontal="left"/>
    </xf>
    <xf numFmtId="43" fontId="2" fillId="0" borderId="9" xfId="6" applyNumberFormat="1" applyFont="1" applyBorder="1" applyAlignment="1"/>
    <xf numFmtId="43" fontId="2" fillId="0" borderId="9" xfId="6" applyNumberFormat="1" applyFont="1" applyBorder="1" applyAlignment="1">
      <alignment horizontal="center" vertical="center"/>
    </xf>
    <xf numFmtId="0" fontId="12" fillId="0" borderId="0" xfId="0" applyFont="1" applyBorder="1" applyAlignment="1"/>
    <xf numFmtId="0" fontId="10" fillId="0" borderId="0" xfId="0" applyFont="1" applyBorder="1" applyAlignment="1">
      <alignment vertical="center" wrapText="1"/>
    </xf>
    <xf numFmtId="44" fontId="15" fillId="0" borderId="8" xfId="2" applyFont="1" applyBorder="1" applyAlignment="1">
      <alignment horizontal="center" vertical="center"/>
    </xf>
    <xf numFmtId="0" fontId="9" fillId="4" borderId="1" xfId="4" applyFont="1" applyFill="1" applyBorder="1" applyAlignment="1" applyProtection="1">
      <alignment horizontal="center" vertical="center" wrapText="1"/>
    </xf>
    <xf numFmtId="164" fontId="5" fillId="5" borderId="0" xfId="4" applyNumberFormat="1" applyFont="1" applyFill="1" applyBorder="1" applyAlignment="1" applyProtection="1">
      <alignment horizontal="center"/>
    </xf>
    <xf numFmtId="0" fontId="11" fillId="0" borderId="14" xfId="0" applyFont="1" applyBorder="1" applyAlignment="1"/>
    <xf numFmtId="0" fontId="11" fillId="0" borderId="14" xfId="0" applyFont="1" applyBorder="1" applyAlignment="1">
      <alignment wrapText="1"/>
    </xf>
    <xf numFmtId="0" fontId="5" fillId="0" borderId="14" xfId="0" applyFont="1" applyBorder="1" applyAlignment="1">
      <alignment horizontal="center" vertical="center"/>
    </xf>
    <xf numFmtId="43" fontId="2" fillId="0" borderId="35" xfId="6" applyNumberFormat="1" applyFont="1" applyBorder="1" applyAlignment="1"/>
    <xf numFmtId="44" fontId="15" fillId="0" borderId="8" xfId="2" quotePrefix="1" applyFont="1" applyBorder="1" applyAlignment="1">
      <alignment horizontal="center" vertical="center"/>
    </xf>
    <xf numFmtId="10" fontId="2" fillId="8" borderId="8" xfId="6" applyNumberFormat="1" applyFont="1" applyFill="1" applyBorder="1" applyAlignment="1">
      <alignment horizontal="center" vertical="center"/>
    </xf>
    <xf numFmtId="165" fontId="2" fillId="8" borderId="35" xfId="3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0" fontId="9" fillId="3" borderId="24" xfId="4" applyNumberFormat="1" applyFont="1" applyFill="1" applyBorder="1" applyAlignment="1" applyProtection="1">
      <alignment horizontal="center" vertical="center"/>
      <protection locked="0"/>
    </xf>
    <xf numFmtId="10" fontId="9" fillId="0" borderId="24" xfId="4" applyNumberFormat="1" applyFont="1" applyFill="1" applyBorder="1" applyAlignment="1" applyProtection="1">
      <alignment horizontal="center" vertical="center"/>
    </xf>
    <xf numFmtId="10" fontId="8" fillId="4" borderId="24" xfId="4" applyNumberFormat="1" applyFont="1" applyFill="1" applyBorder="1" applyAlignment="1" applyProtection="1">
      <alignment horizontal="center" vertical="center"/>
    </xf>
    <xf numFmtId="164" fontId="5" fillId="5" borderId="0" xfId="4" applyNumberFormat="1" applyFont="1" applyFill="1" applyBorder="1" applyAlignment="1" applyProtection="1"/>
    <xf numFmtId="0" fontId="5" fillId="5" borderId="0" xfId="4" applyFont="1" applyFill="1" applyBorder="1" applyAlignment="1" applyProtection="1"/>
    <xf numFmtId="0" fontId="0" fillId="0" borderId="0" xfId="0" applyBorder="1"/>
    <xf numFmtId="0" fontId="9" fillId="5" borderId="0" xfId="4" applyFont="1" applyFill="1" applyBorder="1" applyAlignment="1" applyProtection="1">
      <alignment vertical="center"/>
    </xf>
    <xf numFmtId="0" fontId="4" fillId="0" borderId="37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5" fillId="2" borderId="53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166" fontId="5" fillId="0" borderId="1" xfId="1" applyNumberFormat="1" applyFont="1" applyBorder="1" applyAlignment="1">
      <alignment vertical="center" shrinkToFit="1"/>
    </xf>
    <xf numFmtId="43" fontId="5" fillId="6" borderId="1" xfId="1" applyFont="1" applyFill="1" applyBorder="1" applyAlignment="1" applyProtection="1">
      <alignment vertical="center" wrapText="1"/>
      <protection locked="0"/>
    </xf>
    <xf numFmtId="0" fontId="5" fillId="0" borderId="14" xfId="0" applyFont="1" applyBorder="1" applyAlignment="1">
      <alignment vertical="center" wrapText="1" shrinkToFit="1"/>
    </xf>
    <xf numFmtId="166" fontId="5" fillId="0" borderId="24" xfId="1" applyNumberFormat="1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wrapText="1" shrinkToFit="1"/>
    </xf>
    <xf numFmtId="49" fontId="5" fillId="7" borderId="57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57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57" xfId="0" applyFont="1" applyFill="1" applyBorder="1" applyAlignment="1" applyProtection="1">
      <alignment horizontal="left" vertical="center" wrapText="1"/>
      <protection locked="0"/>
    </xf>
    <xf numFmtId="0" fontId="5" fillId="6" borderId="57" xfId="0" applyFont="1" applyFill="1" applyBorder="1" applyAlignment="1" applyProtection="1">
      <alignment horizontal="center" vertical="center" wrapText="1"/>
      <protection locked="0"/>
    </xf>
    <xf numFmtId="166" fontId="5" fillId="0" borderId="57" xfId="1" applyNumberFormat="1" applyFont="1" applyBorder="1" applyAlignment="1">
      <alignment vertical="center" shrinkToFit="1"/>
    </xf>
    <xf numFmtId="0" fontId="16" fillId="0" borderId="1" xfId="0" applyFont="1" applyBorder="1" applyAlignment="1">
      <alignment horizontal="center"/>
    </xf>
    <xf numFmtId="14" fontId="16" fillId="0" borderId="24" xfId="0" applyNumberFormat="1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0" fontId="16" fillId="0" borderId="24" xfId="0" applyNumberFormat="1" applyFont="1" applyBorder="1" applyAlignment="1">
      <alignment horizontal="center" vertical="center"/>
    </xf>
    <xf numFmtId="14" fontId="16" fillId="0" borderId="24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166" fontId="5" fillId="0" borderId="61" xfId="1" applyNumberFormat="1" applyFont="1" applyBorder="1" applyAlignment="1">
      <alignment vertical="center" shrinkToFit="1"/>
    </xf>
    <xf numFmtId="166" fontId="5" fillId="0" borderId="63" xfId="1" applyNumberFormat="1" applyFont="1" applyBorder="1" applyAlignment="1">
      <alignment vertical="center" shrinkToFit="1"/>
    </xf>
    <xf numFmtId="166" fontId="5" fillId="9" borderId="1" xfId="1" applyNumberFormat="1" applyFont="1" applyFill="1" applyBorder="1" applyAlignment="1">
      <alignment vertical="center" shrinkToFit="1"/>
    </xf>
    <xf numFmtId="43" fontId="5" fillId="0" borderId="1" xfId="1" applyFont="1" applyFill="1" applyBorder="1" applyAlignment="1" applyProtection="1">
      <alignment vertical="center" wrapText="1"/>
      <protection locked="0"/>
    </xf>
    <xf numFmtId="0" fontId="5" fillId="0" borderId="61" xfId="0" applyFont="1" applyBorder="1" applyAlignment="1">
      <alignment horizontal="center"/>
    </xf>
    <xf numFmtId="164" fontId="5" fillId="5" borderId="16" xfId="4" applyNumberFormat="1" applyFont="1" applyFill="1" applyBorder="1" applyAlignment="1">
      <alignment horizontal="center"/>
    </xf>
    <xf numFmtId="164" fontId="5" fillId="5" borderId="0" xfId="4" applyNumberFormat="1" applyFont="1" applyFill="1" applyAlignment="1">
      <alignment horizontal="center"/>
    </xf>
    <xf numFmtId="164" fontId="5" fillId="5" borderId="17" xfId="4" applyNumberFormat="1" applyFont="1" applyFill="1" applyBorder="1" applyAlignment="1">
      <alignment horizontal="center"/>
    </xf>
    <xf numFmtId="164" fontId="5" fillId="5" borderId="16" xfId="4" applyNumberFormat="1" applyFont="1" applyFill="1" applyBorder="1" applyAlignment="1">
      <alignment horizontal="left"/>
    </xf>
    <xf numFmtId="164" fontId="5" fillId="5" borderId="0" xfId="4" applyNumberFormat="1" applyFont="1" applyFill="1" applyAlignment="1">
      <alignment horizontal="left"/>
    </xf>
    <xf numFmtId="164" fontId="5" fillId="5" borderId="17" xfId="4" applyNumberFormat="1" applyFont="1" applyFill="1" applyBorder="1" applyAlignment="1">
      <alignment horizontal="left"/>
    </xf>
    <xf numFmtId="164" fontId="16" fillId="5" borderId="16" xfId="4" applyNumberFormat="1" applyFont="1" applyFill="1" applyBorder="1" applyAlignment="1">
      <alignment horizontal="left"/>
    </xf>
    <xf numFmtId="164" fontId="16" fillId="5" borderId="0" xfId="4" applyNumberFormat="1" applyFont="1" applyFill="1" applyAlignment="1">
      <alignment horizontal="left"/>
    </xf>
    <xf numFmtId="164" fontId="16" fillId="5" borderId="17" xfId="4" applyNumberFormat="1" applyFont="1" applyFill="1" applyBorder="1" applyAlignment="1">
      <alignment horizontal="left"/>
    </xf>
    <xf numFmtId="0" fontId="5" fillId="5" borderId="16" xfId="4" applyFont="1" applyFill="1" applyBorder="1" applyAlignment="1">
      <alignment horizontal="left"/>
    </xf>
    <xf numFmtId="0" fontId="5" fillId="5" borderId="0" xfId="4" applyFont="1" applyFill="1" applyAlignment="1">
      <alignment horizontal="left"/>
    </xf>
    <xf numFmtId="0" fontId="5" fillId="5" borderId="17" xfId="4" applyFont="1" applyFill="1" applyBorder="1" applyAlignment="1">
      <alignment horizontal="left"/>
    </xf>
    <xf numFmtId="0" fontId="9" fillId="5" borderId="18" xfId="4" applyFont="1" applyFill="1" applyBorder="1" applyAlignment="1">
      <alignment horizontal="left" vertical="center"/>
    </xf>
    <xf numFmtId="0" fontId="9" fillId="5" borderId="19" xfId="4" applyFont="1" applyFill="1" applyBorder="1" applyAlignment="1">
      <alignment horizontal="left" vertical="center"/>
    </xf>
    <xf numFmtId="0" fontId="9" fillId="5" borderId="20" xfId="4" applyFont="1" applyFill="1" applyBorder="1" applyAlignment="1">
      <alignment horizontal="left" vertical="center"/>
    </xf>
    <xf numFmtId="0" fontId="5" fillId="0" borderId="14" xfId="4" applyFont="1" applyBorder="1" applyAlignment="1" applyProtection="1">
      <alignment horizontal="center" vertical="center" wrapText="1"/>
    </xf>
    <xf numFmtId="0" fontId="5" fillId="0" borderId="1" xfId="4" applyFont="1" applyBorder="1" applyAlignment="1" applyProtection="1">
      <alignment horizontal="center" vertical="center" wrapText="1"/>
    </xf>
    <xf numFmtId="0" fontId="9" fillId="4" borderId="14" xfId="4" applyFont="1" applyFill="1" applyBorder="1" applyAlignment="1" applyProtection="1">
      <alignment horizontal="center" vertical="center" wrapText="1"/>
    </xf>
    <xf numFmtId="0" fontId="9" fillId="4" borderId="1" xfId="4" applyFont="1" applyFill="1" applyBorder="1" applyAlignment="1" applyProtection="1">
      <alignment horizontal="center" vertical="center" wrapText="1"/>
    </xf>
    <xf numFmtId="164" fontId="5" fillId="5" borderId="31" xfId="4" applyNumberFormat="1" applyFont="1" applyFill="1" applyBorder="1" applyAlignment="1" applyProtection="1">
      <alignment horizontal="right"/>
    </xf>
    <xf numFmtId="164" fontId="5" fillId="5" borderId="6" xfId="4" applyNumberFormat="1" applyFont="1" applyFill="1" applyBorder="1" applyAlignment="1" applyProtection="1">
      <alignment horizontal="right"/>
    </xf>
    <xf numFmtId="164" fontId="5" fillId="5" borderId="32" xfId="4" applyNumberFormat="1" applyFont="1" applyFill="1" applyBorder="1" applyAlignment="1" applyProtection="1">
      <alignment horizontal="right"/>
    </xf>
    <xf numFmtId="164" fontId="5" fillId="5" borderId="16" xfId="4" applyNumberFormat="1" applyFont="1" applyFill="1" applyBorder="1" applyAlignment="1" applyProtection="1">
      <alignment horizontal="right"/>
    </xf>
    <xf numFmtId="164" fontId="5" fillId="5" borderId="0" xfId="4" applyNumberFormat="1" applyFont="1" applyFill="1" applyBorder="1" applyAlignment="1" applyProtection="1">
      <alignment horizontal="right"/>
    </xf>
    <xf numFmtId="164" fontId="5" fillId="5" borderId="17" xfId="4" applyNumberFormat="1" applyFont="1" applyFill="1" applyBorder="1" applyAlignment="1" applyProtection="1">
      <alignment horizontal="right"/>
    </xf>
    <xf numFmtId="0" fontId="5" fillId="0" borderId="14" xfId="4" applyFont="1" applyBorder="1" applyAlignment="1" applyProtection="1">
      <alignment horizontal="center"/>
    </xf>
    <xf numFmtId="0" fontId="5" fillId="0" borderId="1" xfId="4" applyFont="1" applyBorder="1" applyAlignment="1" applyProtection="1">
      <alignment horizontal="center"/>
    </xf>
    <xf numFmtId="0" fontId="5" fillId="0" borderId="24" xfId="4" applyFont="1" applyBorder="1" applyAlignment="1" applyProtection="1">
      <alignment horizontal="center"/>
    </xf>
    <xf numFmtId="0" fontId="7" fillId="2" borderId="14" xfId="4" applyFont="1" applyFill="1" applyBorder="1" applyAlignment="1" applyProtection="1">
      <alignment horizontal="center"/>
    </xf>
    <xf numFmtId="0" fontId="7" fillId="2" borderId="1" xfId="4" applyFont="1" applyFill="1" applyBorder="1" applyAlignment="1" applyProtection="1">
      <alignment horizontal="center"/>
    </xf>
    <xf numFmtId="0" fontId="7" fillId="2" borderId="24" xfId="4" applyFont="1" applyFill="1" applyBorder="1" applyAlignment="1" applyProtection="1">
      <alignment horizontal="center"/>
    </xf>
    <xf numFmtId="0" fontId="2" fillId="0" borderId="14" xfId="5" applyFont="1" applyBorder="1" applyAlignment="1" applyProtection="1">
      <alignment horizontal="center" vertical="center"/>
    </xf>
    <xf numFmtId="0" fontId="2" fillId="0" borderId="1" xfId="5" applyFont="1" applyBorder="1" applyAlignment="1" applyProtection="1">
      <alignment horizontal="center" vertical="center"/>
    </xf>
    <xf numFmtId="0" fontId="2" fillId="0" borderId="24" xfId="5" applyFont="1" applyBorder="1" applyAlignment="1" applyProtection="1">
      <alignment horizontal="center" vertical="center"/>
    </xf>
    <xf numFmtId="0" fontId="8" fillId="2" borderId="14" xfId="4" applyFont="1" applyFill="1" applyBorder="1" applyAlignment="1" applyProtection="1">
      <alignment horizontal="center" vertical="center"/>
    </xf>
    <xf numFmtId="0" fontId="8" fillId="2" borderId="1" xfId="4" applyFont="1" applyFill="1" applyBorder="1" applyAlignment="1" applyProtection="1">
      <alignment horizontal="center" vertical="center"/>
    </xf>
    <xf numFmtId="4" fontId="8" fillId="2" borderId="24" xfId="4" applyNumberFormat="1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14" xfId="4" applyFont="1" applyFill="1" applyBorder="1" applyAlignment="1" applyProtection="1">
      <alignment horizontal="left" wrapText="1"/>
    </xf>
    <xf numFmtId="0" fontId="6" fillId="0" borderId="1" xfId="4" applyFont="1" applyFill="1" applyBorder="1" applyAlignment="1" applyProtection="1">
      <alignment horizontal="left" wrapText="1"/>
    </xf>
    <xf numFmtId="10" fontId="6" fillId="3" borderId="1" xfId="4" applyNumberFormat="1" applyFont="1" applyFill="1" applyBorder="1" applyAlignment="1" applyProtection="1">
      <alignment horizontal="center" vertical="center"/>
      <protection locked="0"/>
    </xf>
    <xf numFmtId="10" fontId="6" fillId="3" borderId="24" xfId="4" applyNumberFormat="1" applyFont="1" applyFill="1" applyBorder="1" applyAlignment="1" applyProtection="1">
      <alignment horizontal="center" vertical="center"/>
      <protection locked="0"/>
    </xf>
    <xf numFmtId="0" fontId="6" fillId="0" borderId="14" xfId="4" applyFont="1" applyFill="1" applyBorder="1" applyAlignment="1" applyProtection="1">
      <alignment horizontal="left"/>
    </xf>
    <xf numFmtId="0" fontId="6" fillId="0" borderId="1" xfId="4" applyFont="1" applyFill="1" applyBorder="1" applyAlignment="1" applyProtection="1">
      <alignment horizontal="left"/>
    </xf>
    <xf numFmtId="10" fontId="6" fillId="3" borderId="1" xfId="4" applyNumberFormat="1" applyFont="1" applyFill="1" applyBorder="1" applyAlignment="1" applyProtection="1">
      <alignment horizontal="center"/>
      <protection locked="0"/>
    </xf>
    <xf numFmtId="10" fontId="6" fillId="3" borderId="24" xfId="4" applyNumberFormat="1" applyFont="1" applyFill="1" applyBorder="1" applyAlignment="1" applyProtection="1">
      <alignment horizontal="center"/>
      <protection locked="0"/>
    </xf>
    <xf numFmtId="0" fontId="5" fillId="0" borderId="4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7" fontId="5" fillId="0" borderId="46" xfId="0" applyNumberFormat="1" applyFont="1" applyBorder="1" applyAlignment="1">
      <alignment horizontal="left" vertical="center"/>
    </xf>
    <xf numFmtId="167" fontId="5" fillId="0" borderId="27" xfId="0" applyNumberFormat="1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6" fillId="2" borderId="29" xfId="0" applyFont="1" applyFill="1" applyBorder="1" applyAlignment="1">
      <alignment horizontal="right" vertical="center"/>
    </xf>
    <xf numFmtId="0" fontId="16" fillId="2" borderId="21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/>
    </xf>
    <xf numFmtId="0" fontId="16" fillId="2" borderId="18" xfId="0" applyFont="1" applyFill="1" applyBorder="1" applyAlignment="1">
      <alignment horizontal="right" vertical="center"/>
    </xf>
    <xf numFmtId="0" fontId="16" fillId="2" borderId="19" xfId="0" applyFont="1" applyFill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167" fontId="16" fillId="2" borderId="54" xfId="0" applyNumberFormat="1" applyFont="1" applyFill="1" applyBorder="1" applyAlignment="1">
      <alignment horizontal="center" vertical="center"/>
    </xf>
    <xf numFmtId="167" fontId="16" fillId="2" borderId="55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167" fontId="5" fillId="0" borderId="47" xfId="0" applyNumberFormat="1" applyFont="1" applyBorder="1" applyAlignment="1">
      <alignment horizontal="left" vertic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7" fontId="5" fillId="0" borderId="49" xfId="0" applyNumberFormat="1" applyFont="1" applyBorder="1" applyAlignment="1">
      <alignment horizontal="left" vertical="center"/>
    </xf>
    <xf numFmtId="0" fontId="11" fillId="0" borderId="25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1" xfId="0" applyFont="1" applyBorder="1" applyAlignment="1">
      <alignment horizontal="left"/>
    </xf>
    <xf numFmtId="0" fontId="11" fillId="0" borderId="52" xfId="0" applyFont="1" applyBorder="1" applyAlignment="1">
      <alignment horizontal="left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64" fontId="16" fillId="5" borderId="16" xfId="4" applyNumberFormat="1" applyFont="1" applyFill="1" applyBorder="1" applyAlignment="1" applyProtection="1">
      <alignment horizontal="center" wrapText="1"/>
    </xf>
    <xf numFmtId="164" fontId="16" fillId="5" borderId="0" xfId="4" applyNumberFormat="1" applyFont="1" applyFill="1" applyBorder="1" applyAlignment="1" applyProtection="1">
      <alignment horizontal="center" wrapText="1"/>
    </xf>
    <xf numFmtId="0" fontId="5" fillId="5" borderId="16" xfId="4" applyFont="1" applyFill="1" applyBorder="1" applyAlignment="1" applyProtection="1">
      <alignment horizontal="center" wrapText="1"/>
    </xf>
    <xf numFmtId="0" fontId="5" fillId="5" borderId="0" xfId="4" applyFont="1" applyFill="1" applyBorder="1" applyAlignment="1" applyProtection="1">
      <alignment horizontal="center" wrapText="1"/>
    </xf>
    <xf numFmtId="0" fontId="9" fillId="5" borderId="18" xfId="4" applyFont="1" applyFill="1" applyBorder="1" applyAlignment="1" applyProtection="1">
      <alignment horizontal="center" vertical="center" wrapText="1"/>
    </xf>
    <xf numFmtId="0" fontId="9" fillId="5" borderId="19" xfId="4" applyFont="1" applyFill="1" applyBorder="1" applyAlignment="1" applyProtection="1">
      <alignment horizontal="center" vertical="center" wrapText="1"/>
    </xf>
    <xf numFmtId="164" fontId="5" fillId="5" borderId="0" xfId="4" applyNumberFormat="1" applyFont="1" applyFill="1" applyBorder="1" applyAlignment="1" applyProtection="1">
      <alignment horizontal="center" wrapText="1"/>
    </xf>
    <xf numFmtId="164" fontId="5" fillId="5" borderId="17" xfId="4" applyNumberFormat="1" applyFont="1" applyFill="1" applyBorder="1" applyAlignment="1" applyProtection="1">
      <alignment horizontal="center" wrapText="1"/>
    </xf>
    <xf numFmtId="9" fontId="15" fillId="8" borderId="36" xfId="3" applyNumberFormat="1" applyFont="1" applyFill="1" applyBorder="1" applyAlignment="1">
      <alignment horizontal="center" vertical="center"/>
    </xf>
    <xf numFmtId="9" fontId="15" fillId="8" borderId="20" xfId="3" applyNumberFormat="1" applyFont="1" applyFill="1" applyBorder="1" applyAlignment="1">
      <alignment horizontal="center" vertical="center"/>
    </xf>
    <xf numFmtId="164" fontId="5" fillId="5" borderId="29" xfId="4" applyNumberFormat="1" applyFont="1" applyFill="1" applyBorder="1" applyAlignment="1" applyProtection="1">
      <alignment horizontal="right"/>
    </xf>
    <xf numFmtId="164" fontId="5" fillId="5" borderId="21" xfId="4" applyNumberFormat="1" applyFont="1" applyFill="1" applyBorder="1" applyAlignment="1" applyProtection="1">
      <alignment horizontal="right"/>
    </xf>
    <xf numFmtId="164" fontId="5" fillId="5" borderId="22" xfId="4" applyNumberFormat="1" applyFont="1" applyFill="1" applyBorder="1" applyAlignment="1" applyProtection="1">
      <alignment horizontal="right"/>
    </xf>
    <xf numFmtId="164" fontId="5" fillId="5" borderId="16" xfId="4" applyNumberFormat="1" applyFont="1" applyFill="1" applyBorder="1" applyAlignment="1" applyProtection="1">
      <alignment horizontal="center" wrapText="1"/>
    </xf>
    <xf numFmtId="43" fontId="2" fillId="0" borderId="5" xfId="6" applyNumberFormat="1" applyFont="1" applyBorder="1" applyAlignment="1">
      <alignment horizontal="center" vertical="center"/>
    </xf>
    <xf numFmtId="43" fontId="2" fillId="0" borderId="30" xfId="6" applyNumberFormat="1" applyFont="1" applyBorder="1" applyAlignment="1">
      <alignment horizontal="center" vertical="center"/>
    </xf>
    <xf numFmtId="10" fontId="2" fillId="0" borderId="7" xfId="6" applyNumberFormat="1" applyFont="1" applyBorder="1" applyAlignment="1">
      <alignment horizontal="center" vertical="center"/>
    </xf>
    <xf numFmtId="10" fontId="2" fillId="0" borderId="32" xfId="6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6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6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44" fontId="12" fillId="0" borderId="8" xfId="2" applyFont="1" applyBorder="1" applyAlignment="1">
      <alignment horizontal="center" vertical="center"/>
    </xf>
    <xf numFmtId="44" fontId="12" fillId="0" borderId="35" xfId="2" applyFont="1" applyBorder="1" applyAlignment="1">
      <alignment horizontal="center" vertical="center"/>
    </xf>
    <xf numFmtId="10" fontId="14" fillId="0" borderId="33" xfId="6" applyNumberFormat="1" applyFont="1" applyBorder="1" applyAlignment="1">
      <alignment horizontal="left" vertical="center"/>
    </xf>
    <xf numFmtId="10" fontId="14" fillId="0" borderId="23" xfId="6" applyNumberFormat="1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44" fontId="15" fillId="0" borderId="7" xfId="2" applyFont="1" applyBorder="1" applyAlignment="1">
      <alignment horizontal="right" vertical="center"/>
    </xf>
    <xf numFmtId="44" fontId="15" fillId="0" borderId="32" xfId="2" applyFont="1" applyBorder="1" applyAlignment="1">
      <alignment horizontal="right" vertical="center"/>
    </xf>
    <xf numFmtId="164" fontId="16" fillId="5" borderId="17" xfId="4" applyNumberFormat="1" applyFont="1" applyFill="1" applyBorder="1" applyAlignment="1" applyProtection="1">
      <alignment horizontal="center" wrapText="1"/>
    </xf>
    <xf numFmtId="0" fontId="5" fillId="5" borderId="17" xfId="4" applyFont="1" applyFill="1" applyBorder="1" applyAlignment="1" applyProtection="1">
      <alignment horizontal="center" wrapText="1"/>
    </xf>
    <xf numFmtId="0" fontId="9" fillId="5" borderId="20" xfId="4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16" fillId="0" borderId="14" xfId="0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left" vertical="center" wrapText="1"/>
    </xf>
    <xf numFmtId="0" fontId="16" fillId="0" borderId="6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left" vertical="center"/>
    </xf>
    <xf numFmtId="0" fontId="16" fillId="0" borderId="6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6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9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16" fillId="0" borderId="16" xfId="0" applyFont="1" applyBorder="1" applyAlignment="1">
      <alignment horizontal="center" wrapText="1"/>
    </xf>
  </cellXfs>
  <cellStyles count="7">
    <cellStyle name="Moeda" xfId="2" builtinId="4"/>
    <cellStyle name="Normal" xfId="0" builtinId="0"/>
    <cellStyle name="Normal 2" xfId="4" xr:uid="{4569286E-DB0C-4E2D-BC15-76AEFD3D53E8}"/>
    <cellStyle name="Normal 3" xfId="6" xr:uid="{F1E2A3DB-479C-487F-83A7-565673362A1D}"/>
    <cellStyle name="Normal_FICHA DE VERIFICAÇÃO PRELIMINAR - Plano R" xfId="5" xr:uid="{70891AE5-4A09-4E8E-B7A6-6A129C47B9AD}"/>
    <cellStyle name="Porcentagem" xfId="3" builtinId="5"/>
    <cellStyle name="Vírgula" xfId="1" builtinId="3"/>
  </cellStyles>
  <dxfs count="93"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 style="thin">
          <color indexed="64"/>
        </top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179071</xdr:colOff>
      <xdr:row>1</xdr:row>
      <xdr:rowOff>175260</xdr:rowOff>
    </xdr:from>
    <xdr:to>
      <xdr:col>2</xdr:col>
      <xdr:colOff>478155</xdr:colOff>
      <xdr:row>1</xdr:row>
      <xdr:rowOff>1023843</xdr:rowOff>
    </xdr:to>
    <xdr:pic>
      <xdr:nvPicPr>
        <xdr:cNvPr id="2" name="Imagem 1" descr="Resultado de imagem para LOGO TRES BARRAS DO PARANA">
          <a:extLst>
            <a:ext uri="{FF2B5EF4-FFF2-40B4-BE49-F238E27FC236}">
              <a16:creationId xmlns:a16="http://schemas.microsoft.com/office/drawing/2014/main" id="{6BE4F652-8C40-4C69-AA41-52FC3B14F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1" y="365760"/>
          <a:ext cx="908684" cy="84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152400</xdr:rowOff>
    </xdr:from>
    <xdr:to>
      <xdr:col>2</xdr:col>
      <xdr:colOff>342880</xdr:colOff>
      <xdr:row>2</xdr:row>
      <xdr:rowOff>1028699</xdr:rowOff>
    </xdr:to>
    <xdr:pic>
      <xdr:nvPicPr>
        <xdr:cNvPr id="3" name="Imagem 2" descr="Resultado de imagem para LOGO TRES BARRAS DO PARANA">
          <a:extLst>
            <a:ext uri="{FF2B5EF4-FFF2-40B4-BE49-F238E27FC236}">
              <a16:creationId xmlns:a16="http://schemas.microsoft.com/office/drawing/2014/main" id="{1E787820-09AB-4C51-98FF-FE4FF06E3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542925"/>
          <a:ext cx="923905" cy="87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142875</xdr:rowOff>
    </xdr:from>
    <xdr:to>
      <xdr:col>1</xdr:col>
      <xdr:colOff>1137284</xdr:colOff>
      <xdr:row>1</xdr:row>
      <xdr:rowOff>991458</xdr:rowOff>
    </xdr:to>
    <xdr:pic>
      <xdr:nvPicPr>
        <xdr:cNvPr id="4" name="Imagem 3" descr="Resultado de imagem para LOGO TRES BARRAS DO PARANA">
          <a:extLst>
            <a:ext uri="{FF2B5EF4-FFF2-40B4-BE49-F238E27FC236}">
              <a16:creationId xmlns:a16="http://schemas.microsoft.com/office/drawing/2014/main" id="{F0BF0588-5873-4BF7-98A7-146F485D3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342900"/>
          <a:ext cx="908684" cy="84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1</xdr:row>
      <xdr:rowOff>104775</xdr:rowOff>
    </xdr:from>
    <xdr:to>
      <xdr:col>2</xdr:col>
      <xdr:colOff>914380</xdr:colOff>
      <xdr:row>1</xdr:row>
      <xdr:rowOff>981074</xdr:rowOff>
    </xdr:to>
    <xdr:pic>
      <xdr:nvPicPr>
        <xdr:cNvPr id="2" name="Imagem 1" descr="Resultado de imagem para LOGO TRES BARRAS DO PARANA">
          <a:extLst>
            <a:ext uri="{FF2B5EF4-FFF2-40B4-BE49-F238E27FC236}">
              <a16:creationId xmlns:a16="http://schemas.microsoft.com/office/drawing/2014/main" id="{FDA83940-5D5C-44FA-98A5-256CC369F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04800"/>
          <a:ext cx="923905" cy="87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GENHARIA/OBRAS%20E%20PROJETOS/01_2021/CAL&#199;AMENTO%20BARRA%20BONITA%20SENTIDO%20SANTA%20GENOVEVA/PLANILHA%20M&#218;LTIPLA%20V3.0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enharia\OBRAS%20E%20PROJETOS\01_2019\06_ITAIPU\BARRAC&#195;O%20COLETA%20SELETIVA\OR&#199;AMENTO\OR&#199;AMEN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enharia\OBRAS%20E%20PROJETOS\01_2019\06_ITAIPU\BARRAC&#195;O%20COLETA%20SELETIVA\LICITA&#199;&#195;O%20ADMINISTRATIVO\OR&#199;AMENTO\PLANILHA%20M&#218;LTIPLA%20V3.0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NOVO"/>
      <sheetName val="DADOS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Planilha1"/>
    </sheetNames>
    <sheetDataSet>
      <sheetData sheetId="0" refreshError="1"/>
      <sheetData sheetId="1" refreshError="1"/>
      <sheetData sheetId="2">
        <row r="17">
          <cell r="F17" t="str">
            <v>PAVIMENTAÇÃO POLIÉDRICA EM ESTRADA RURAL - TRECHO BARRA BONITA SENTIDO À COMUNIDADE SANTA GENOVEVA</v>
          </cell>
        </row>
      </sheetData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6">
          <cell r="F6" t="str">
            <v>TRÊS BARRAS DO PARANÁ</v>
          </cell>
        </row>
      </sheetData>
      <sheetData sheetId="2"/>
      <sheetData sheetId="3">
        <row r="138">
          <cell r="A138" t="str">
            <v>(SELECIONAR)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NOVO"/>
      <sheetName val="DADOS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Planilha1"/>
    </sheetNames>
    <sheetDataSet>
      <sheetData sheetId="0" refreshError="1">
        <row r="3">
          <cell r="O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2688-4096-44ED-9070-F6BB37C5AFEA}">
  <sheetPr>
    <pageSetUpPr fitToPage="1"/>
  </sheetPr>
  <dimension ref="B1:K29"/>
  <sheetViews>
    <sheetView tabSelected="1" workbookViewId="0">
      <selection activeCell="D2" sqref="B2:K29"/>
    </sheetView>
  </sheetViews>
  <sheetFormatPr defaultRowHeight="15" x14ac:dyDescent="0.25"/>
  <sheetData>
    <row r="1" spans="2:11" ht="15.75" thickBot="1" x14ac:dyDescent="0.3"/>
    <row r="2" spans="2:11" ht="85.9" customHeight="1" x14ac:dyDescent="0.25">
      <c r="B2" s="20"/>
      <c r="C2" s="21"/>
      <c r="D2" s="101" t="s">
        <v>11</v>
      </c>
      <c r="E2" s="102"/>
      <c r="F2" s="102"/>
      <c r="G2" s="102"/>
      <c r="H2" s="102"/>
      <c r="I2" s="102"/>
      <c r="J2" s="102"/>
      <c r="K2" s="103"/>
    </row>
    <row r="3" spans="2:11" x14ac:dyDescent="0.25">
      <c r="B3" s="104"/>
      <c r="C3" s="105"/>
      <c r="D3" s="105"/>
      <c r="E3" s="105"/>
      <c r="F3" s="105"/>
      <c r="G3" s="105"/>
      <c r="H3" s="105"/>
      <c r="I3" s="105"/>
      <c r="J3" s="105"/>
      <c r="K3" s="106"/>
    </row>
    <row r="4" spans="2:11" ht="28.15" customHeight="1" x14ac:dyDescent="0.25">
      <c r="B4" s="107" t="s">
        <v>12</v>
      </c>
      <c r="C4" s="108"/>
      <c r="D4" s="108"/>
      <c r="E4" s="108"/>
      <c r="F4" s="108"/>
      <c r="G4" s="108"/>
      <c r="H4" s="108"/>
      <c r="I4" s="108"/>
      <c r="J4" s="109">
        <v>0.3</v>
      </c>
      <c r="K4" s="110"/>
    </row>
    <row r="5" spans="2:11" x14ac:dyDescent="0.25">
      <c r="B5" s="111" t="s">
        <v>13</v>
      </c>
      <c r="C5" s="112"/>
      <c r="D5" s="112"/>
      <c r="E5" s="112"/>
      <c r="F5" s="112"/>
      <c r="G5" s="112"/>
      <c r="H5" s="112"/>
      <c r="I5" s="112"/>
      <c r="J5" s="113">
        <v>0.04</v>
      </c>
      <c r="K5" s="114"/>
    </row>
    <row r="6" spans="2:11" x14ac:dyDescent="0.25">
      <c r="B6" s="89"/>
      <c r="C6" s="90"/>
      <c r="D6" s="90"/>
      <c r="E6" s="90"/>
      <c r="F6" s="90"/>
      <c r="G6" s="90"/>
      <c r="H6" s="90"/>
      <c r="I6" s="90"/>
      <c r="J6" s="90"/>
      <c r="K6" s="91"/>
    </row>
    <row r="7" spans="2:11" ht="15.75" x14ac:dyDescent="0.25">
      <c r="B7" s="92" t="s">
        <v>14</v>
      </c>
      <c r="C7" s="93"/>
      <c r="D7" s="93"/>
      <c r="E7" s="93"/>
      <c r="F7" s="93"/>
      <c r="G7" s="93"/>
      <c r="H7" s="93"/>
      <c r="I7" s="93"/>
      <c r="J7" s="93"/>
      <c r="K7" s="94"/>
    </row>
    <row r="8" spans="2:11" x14ac:dyDescent="0.25">
      <c r="B8" s="89"/>
      <c r="C8" s="90"/>
      <c r="D8" s="90"/>
      <c r="E8" s="90"/>
      <c r="F8" s="90"/>
      <c r="G8" s="90"/>
      <c r="H8" s="90"/>
      <c r="I8" s="90"/>
      <c r="J8" s="90"/>
      <c r="K8" s="91"/>
    </row>
    <row r="9" spans="2:11" x14ac:dyDescent="0.25">
      <c r="B9" s="95" t="s">
        <v>117</v>
      </c>
      <c r="C9" s="96"/>
      <c r="D9" s="96"/>
      <c r="E9" s="96"/>
      <c r="F9" s="96"/>
      <c r="G9" s="96"/>
      <c r="H9" s="96"/>
      <c r="I9" s="96"/>
      <c r="J9" s="96"/>
      <c r="K9" s="97"/>
    </row>
    <row r="10" spans="2:11" x14ac:dyDescent="0.25">
      <c r="B10" s="89"/>
      <c r="C10" s="90"/>
      <c r="D10" s="90"/>
      <c r="E10" s="90"/>
      <c r="F10" s="90"/>
      <c r="G10" s="90"/>
      <c r="H10" s="90"/>
      <c r="I10" s="90"/>
      <c r="J10" s="90"/>
      <c r="K10" s="91"/>
    </row>
    <row r="11" spans="2:11" x14ac:dyDescent="0.25">
      <c r="B11" s="98" t="s">
        <v>15</v>
      </c>
      <c r="C11" s="99"/>
      <c r="D11" s="99"/>
      <c r="E11" s="99"/>
      <c r="F11" s="99"/>
      <c r="G11" s="99"/>
      <c r="H11" s="99"/>
      <c r="I11" s="99"/>
      <c r="J11" s="99" t="s">
        <v>16</v>
      </c>
      <c r="K11" s="100" t="s">
        <v>17</v>
      </c>
    </row>
    <row r="12" spans="2:11" x14ac:dyDescent="0.25">
      <c r="B12" s="98"/>
      <c r="C12" s="99"/>
      <c r="D12" s="99"/>
      <c r="E12" s="99"/>
      <c r="F12" s="99"/>
      <c r="G12" s="99"/>
      <c r="H12" s="99"/>
      <c r="I12" s="99"/>
      <c r="J12" s="99"/>
      <c r="K12" s="100"/>
    </row>
    <row r="13" spans="2:11" x14ac:dyDescent="0.25">
      <c r="B13" s="79" t="s">
        <v>115</v>
      </c>
      <c r="C13" s="80"/>
      <c r="D13" s="80"/>
      <c r="E13" s="80"/>
      <c r="F13" s="80"/>
      <c r="G13" s="80"/>
      <c r="H13" s="80"/>
      <c r="I13" s="80"/>
      <c r="J13" s="2" t="s">
        <v>18</v>
      </c>
      <c r="K13" s="22">
        <v>4.6699999999999998E-2</v>
      </c>
    </row>
    <row r="14" spans="2:11" x14ac:dyDescent="0.25">
      <c r="B14" s="79" t="s">
        <v>116</v>
      </c>
      <c r="C14" s="80"/>
      <c r="D14" s="80"/>
      <c r="E14" s="80"/>
      <c r="F14" s="80"/>
      <c r="G14" s="80"/>
      <c r="H14" s="80"/>
      <c r="I14" s="80"/>
      <c r="J14" s="2" t="s">
        <v>19</v>
      </c>
      <c r="K14" s="22">
        <v>7.4000000000000003E-3</v>
      </c>
    </row>
    <row r="15" spans="2:11" x14ac:dyDescent="0.25">
      <c r="B15" s="79" t="s">
        <v>57</v>
      </c>
      <c r="C15" s="80"/>
      <c r="D15" s="80"/>
      <c r="E15" s="80"/>
      <c r="F15" s="80"/>
      <c r="G15" s="80"/>
      <c r="H15" s="80"/>
      <c r="I15" s="80"/>
      <c r="J15" s="2" t="s">
        <v>20</v>
      </c>
      <c r="K15" s="22">
        <v>9.7000000000000003E-3</v>
      </c>
    </row>
    <row r="16" spans="2:11" x14ac:dyDescent="0.25">
      <c r="B16" s="79" t="s">
        <v>58</v>
      </c>
      <c r="C16" s="80"/>
      <c r="D16" s="80"/>
      <c r="E16" s="80"/>
      <c r="F16" s="80"/>
      <c r="G16" s="80"/>
      <c r="H16" s="80"/>
      <c r="I16" s="80"/>
      <c r="J16" s="2" t="s">
        <v>21</v>
      </c>
      <c r="K16" s="22">
        <v>1.21E-2</v>
      </c>
    </row>
    <row r="17" spans="2:11" x14ac:dyDescent="0.25">
      <c r="B17" s="79" t="s">
        <v>59</v>
      </c>
      <c r="C17" s="80"/>
      <c r="D17" s="80"/>
      <c r="E17" s="80"/>
      <c r="F17" s="80"/>
      <c r="G17" s="80"/>
      <c r="H17" s="80"/>
      <c r="I17" s="80"/>
      <c r="J17" s="2" t="s">
        <v>22</v>
      </c>
      <c r="K17" s="22">
        <v>8.6900000000000005E-2</v>
      </c>
    </row>
    <row r="18" spans="2:11" x14ac:dyDescent="0.25">
      <c r="B18" s="79" t="s">
        <v>23</v>
      </c>
      <c r="C18" s="80"/>
      <c r="D18" s="80"/>
      <c r="E18" s="80"/>
      <c r="F18" s="80"/>
      <c r="G18" s="80"/>
      <c r="H18" s="80"/>
      <c r="I18" s="80"/>
      <c r="J18" s="2" t="s">
        <v>24</v>
      </c>
      <c r="K18" s="22">
        <v>3.6499999999999998E-2</v>
      </c>
    </row>
    <row r="19" spans="2:11" x14ac:dyDescent="0.25">
      <c r="B19" s="79" t="s">
        <v>25</v>
      </c>
      <c r="C19" s="80"/>
      <c r="D19" s="80"/>
      <c r="E19" s="80"/>
      <c r="F19" s="80"/>
      <c r="G19" s="80"/>
      <c r="H19" s="80"/>
      <c r="I19" s="80"/>
      <c r="J19" s="2" t="s">
        <v>26</v>
      </c>
      <c r="K19" s="23">
        <v>1.2E-2</v>
      </c>
    </row>
    <row r="20" spans="2:11" x14ac:dyDescent="0.25">
      <c r="B20" s="79" t="s">
        <v>27</v>
      </c>
      <c r="C20" s="80"/>
      <c r="D20" s="80"/>
      <c r="E20" s="80"/>
      <c r="F20" s="80"/>
      <c r="G20" s="80"/>
      <c r="H20" s="80"/>
      <c r="I20" s="80"/>
      <c r="J20" s="2" t="s">
        <v>28</v>
      </c>
      <c r="K20" s="23">
        <v>4.4999999999999998E-2</v>
      </c>
    </row>
    <row r="21" spans="2:11" ht="28.5" x14ac:dyDescent="0.25">
      <c r="B21" s="79" t="s">
        <v>29</v>
      </c>
      <c r="C21" s="80"/>
      <c r="D21" s="80"/>
      <c r="E21" s="80"/>
      <c r="F21" s="80"/>
      <c r="G21" s="80"/>
      <c r="H21" s="80"/>
      <c r="I21" s="80"/>
      <c r="J21" s="3" t="s">
        <v>30</v>
      </c>
      <c r="K21" s="23">
        <v>0.22989999999999999</v>
      </c>
    </row>
    <row r="22" spans="2:11" ht="28.5" x14ac:dyDescent="0.25">
      <c r="B22" s="81" t="s">
        <v>31</v>
      </c>
      <c r="C22" s="82"/>
      <c r="D22" s="82"/>
      <c r="E22" s="82"/>
      <c r="F22" s="82"/>
      <c r="G22" s="82"/>
      <c r="H22" s="82"/>
      <c r="I22" s="82"/>
      <c r="J22" s="11" t="s">
        <v>32</v>
      </c>
      <c r="K22" s="24">
        <v>0.29089999999999999</v>
      </c>
    </row>
    <row r="23" spans="2:11" x14ac:dyDescent="0.25">
      <c r="B23" s="83" t="s">
        <v>114</v>
      </c>
      <c r="C23" s="84"/>
      <c r="D23" s="84"/>
      <c r="E23" s="84"/>
      <c r="F23" s="84"/>
      <c r="G23" s="84"/>
      <c r="H23" s="84"/>
      <c r="I23" s="84"/>
      <c r="J23" s="84"/>
      <c r="K23" s="85"/>
    </row>
    <row r="24" spans="2:11" x14ac:dyDescent="0.25">
      <c r="B24" s="86"/>
      <c r="C24" s="87"/>
      <c r="D24" s="87"/>
      <c r="E24" s="87"/>
      <c r="F24" s="87"/>
      <c r="G24" s="87"/>
      <c r="H24" s="87"/>
      <c r="I24" s="87"/>
      <c r="J24" s="87"/>
      <c r="K24" s="88"/>
    </row>
    <row r="25" spans="2:11" x14ac:dyDescent="0.25">
      <c r="B25" s="64"/>
      <c r="C25" s="65"/>
      <c r="D25" s="65"/>
      <c r="E25" s="65"/>
      <c r="F25" s="65"/>
      <c r="G25" s="65"/>
      <c r="H25" s="65"/>
      <c r="I25" s="65"/>
      <c r="J25" s="65"/>
      <c r="K25" s="66"/>
    </row>
    <row r="26" spans="2:11" x14ac:dyDescent="0.25">
      <c r="B26" s="67" t="s">
        <v>129</v>
      </c>
      <c r="C26" s="68"/>
      <c r="D26" s="68"/>
      <c r="E26" s="68"/>
      <c r="F26" s="68"/>
      <c r="G26" s="68"/>
      <c r="H26" s="68"/>
      <c r="I26" s="68"/>
      <c r="J26" s="68"/>
      <c r="K26" s="69"/>
    </row>
    <row r="27" spans="2:11" x14ac:dyDescent="0.25">
      <c r="B27" s="70" t="s">
        <v>130</v>
      </c>
      <c r="C27" s="71"/>
      <c r="D27" s="71"/>
      <c r="E27" s="71"/>
      <c r="F27" s="71"/>
      <c r="G27" s="71"/>
      <c r="H27" s="71"/>
      <c r="I27" s="71"/>
      <c r="J27" s="71"/>
      <c r="K27" s="72"/>
    </row>
    <row r="28" spans="2:11" x14ac:dyDescent="0.25">
      <c r="B28" s="73" t="s">
        <v>131</v>
      </c>
      <c r="C28" s="74"/>
      <c r="D28" s="74"/>
      <c r="E28" s="74"/>
      <c r="F28" s="74"/>
      <c r="G28" s="74"/>
      <c r="H28" s="74"/>
      <c r="I28" s="74"/>
      <c r="J28" s="74"/>
      <c r="K28" s="75"/>
    </row>
    <row r="29" spans="2:11" ht="15.75" thickBot="1" x14ac:dyDescent="0.3">
      <c r="B29" s="76" t="s">
        <v>132</v>
      </c>
      <c r="C29" s="77"/>
      <c r="D29" s="77"/>
      <c r="E29" s="77"/>
      <c r="F29" s="77"/>
      <c r="G29" s="77"/>
      <c r="H29" s="77"/>
      <c r="I29" s="77"/>
      <c r="J29" s="77"/>
      <c r="K29" s="78"/>
    </row>
  </sheetData>
  <mergeCells count="29">
    <mergeCell ref="D2:K2"/>
    <mergeCell ref="B3:K3"/>
    <mergeCell ref="B4:I4"/>
    <mergeCell ref="J4:K4"/>
    <mergeCell ref="B5:I5"/>
    <mergeCell ref="J5:K5"/>
    <mergeCell ref="B18:I18"/>
    <mergeCell ref="B6:K6"/>
    <mergeCell ref="B7:K7"/>
    <mergeCell ref="B8:K8"/>
    <mergeCell ref="B9:K9"/>
    <mergeCell ref="B10:K10"/>
    <mergeCell ref="B11:I12"/>
    <mergeCell ref="J11:J12"/>
    <mergeCell ref="K11:K12"/>
    <mergeCell ref="B13:I13"/>
    <mergeCell ref="B14:I14"/>
    <mergeCell ref="B15:I15"/>
    <mergeCell ref="B16:I16"/>
    <mergeCell ref="B17:I17"/>
    <mergeCell ref="B26:K26"/>
    <mergeCell ref="B27:K27"/>
    <mergeCell ref="B28:K28"/>
    <mergeCell ref="B29:K29"/>
    <mergeCell ref="B19:I19"/>
    <mergeCell ref="B20:I20"/>
    <mergeCell ref="B21:I21"/>
    <mergeCell ref="B22:I22"/>
    <mergeCell ref="B23:K24"/>
  </mergeCells>
  <conditionalFormatting sqref="B22:K22">
    <cfRule type="expression" dxfId="92" priority="1" stopIfTrue="1">
      <formula>DESONERACAO="não"</formula>
    </cfRule>
  </conditionalFormatting>
  <conditionalFormatting sqref="K21">
    <cfRule type="expression" dxfId="91" priority="2" stopIfTrue="1">
      <formula>DESONERACAO="não"</formula>
    </cfRule>
  </conditionalFormatting>
  <dataValidations count="5">
    <dataValidation type="decimal" allowBlank="1" showErrorMessage="1" errorTitle="Erro de valores" error="Digite um valor entre 0% e 100%" sqref="K13:K18" xr:uid="{0CAE996D-FAD1-4767-A565-046027CDC200}">
      <formula1>0</formula1>
      <formula2>1</formula2>
    </dataValidation>
    <dataValidation type="decimal" allowBlank="1" showErrorMessage="1" errorTitle="Erro de valores" error="Digite um valor maior do que 0." sqref="K19" xr:uid="{B19081C7-FDEA-4E2D-B9A4-123B90B968FA}">
      <formula1>0</formula1>
      <formula2>1</formula2>
    </dataValidation>
    <dataValidation operator="greaterThanOrEqual" allowBlank="1" showErrorMessage="1" errorTitle="Erro de valores" error="Digite um valor igual a 0% ou 2%." sqref="K20" xr:uid="{399EEB5A-817E-4BDB-A1E8-640D3CA61ABF}">
      <formula1>0</formula1>
      <formula2>0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J5:K5" xr:uid="{C66DC954-7610-4177-8491-D1E20DA45DCB}">
      <formula1>0</formula1>
      <formula2>0</formula2>
    </dataValidation>
    <dataValidation type="decimal" allowBlank="1" showInputMessage="1" showErrorMessage="1" errorTitle="Valor não permitido" error="Digite um percentual entre 0% e 100%." promptTitle="Valores admissíveis:" prompt="Insira valores entre 0 e 100%." sqref="J4:K4" xr:uid="{28741108-CE6A-453B-9056-808C2696217F}">
      <formula1>0</formula1>
      <formula2>1</formula2>
    </dataValidation>
  </dataValidations>
  <printOptions horizontalCentered="1" verticalCentered="1"/>
  <pageMargins left="0.25" right="0.25" top="0.75" bottom="0.75" header="0.3" footer="0.3"/>
  <pageSetup paperSize="9" scale="98" fitToHeight="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E483A-2F01-492E-B0C6-A0DEF7C46884}">
  <sheetPr>
    <pageSetUpPr fitToPage="1"/>
  </sheetPr>
  <dimension ref="B2:I28"/>
  <sheetViews>
    <sheetView topLeftCell="A4" workbookViewId="0">
      <selection activeCell="D28" sqref="B3:F28"/>
    </sheetView>
  </sheetViews>
  <sheetFormatPr defaultRowHeight="15" x14ac:dyDescent="0.25"/>
  <cols>
    <col min="3" max="3" width="55" customWidth="1"/>
    <col min="4" max="4" width="12.7109375" customWidth="1"/>
    <col min="6" max="6" width="21.28515625" customWidth="1"/>
    <col min="7" max="7" width="18.7109375" customWidth="1"/>
    <col min="8" max="8" width="18.28515625" customWidth="1"/>
  </cols>
  <sheetData>
    <row r="2" spans="2:9" ht="15.75" thickBot="1" x14ac:dyDescent="0.3"/>
    <row r="3" spans="2:9" ht="90" customHeight="1" thickBot="1" x14ac:dyDescent="0.3">
      <c r="B3" s="29"/>
      <c r="C3" s="147" t="s">
        <v>64</v>
      </c>
      <c r="D3" s="147"/>
      <c r="E3" s="147"/>
      <c r="F3" s="148"/>
      <c r="G3" s="9"/>
      <c r="H3" s="9"/>
      <c r="I3" s="27"/>
    </row>
    <row r="4" spans="2:9" x14ac:dyDescent="0.25">
      <c r="B4" s="156" t="s">
        <v>36</v>
      </c>
      <c r="C4" s="157"/>
      <c r="D4" s="121" t="s">
        <v>37</v>
      </c>
      <c r="E4" s="122"/>
      <c r="F4" s="123"/>
      <c r="G4" s="30"/>
      <c r="H4" s="30"/>
      <c r="I4" s="27"/>
    </row>
    <row r="5" spans="2:9" x14ac:dyDescent="0.25">
      <c r="B5" s="158" t="s">
        <v>39</v>
      </c>
      <c r="C5" s="159"/>
      <c r="D5" s="124" t="s">
        <v>137</v>
      </c>
      <c r="E5" s="125"/>
      <c r="F5" s="126"/>
      <c r="G5" s="30"/>
      <c r="H5" s="30"/>
      <c r="I5" s="27"/>
    </row>
    <row r="6" spans="2:9" ht="56.25" customHeight="1" thickBot="1" x14ac:dyDescent="0.3">
      <c r="B6" s="160" t="s">
        <v>40</v>
      </c>
      <c r="C6" s="161"/>
      <c r="D6" s="127" t="s">
        <v>134</v>
      </c>
      <c r="E6" s="128"/>
      <c r="F6" s="129"/>
      <c r="G6" s="31"/>
      <c r="H6" s="31"/>
      <c r="I6" s="27"/>
    </row>
    <row r="7" spans="2:9" ht="15.75" thickBot="1" x14ac:dyDescent="0.3">
      <c r="B7" s="143"/>
      <c r="C7" s="144"/>
      <c r="D7" s="144"/>
      <c r="E7" s="144"/>
      <c r="F7" s="145"/>
      <c r="G7" s="32"/>
      <c r="H7" s="32"/>
      <c r="I7" s="27"/>
    </row>
    <row r="8" spans="2:9" ht="15.75" thickBot="1" x14ac:dyDescent="0.3">
      <c r="B8" s="34" t="s">
        <v>65</v>
      </c>
      <c r="C8" s="33" t="s">
        <v>66</v>
      </c>
      <c r="D8" s="33" t="s">
        <v>67</v>
      </c>
      <c r="E8" s="33" t="s">
        <v>68</v>
      </c>
      <c r="F8" s="33" t="s">
        <v>69</v>
      </c>
      <c r="G8" s="27"/>
      <c r="H8" s="27"/>
      <c r="I8" s="27"/>
    </row>
    <row r="9" spans="2:9" x14ac:dyDescent="0.25">
      <c r="B9" s="146" t="s">
        <v>0</v>
      </c>
      <c r="C9" s="115" t="s">
        <v>53</v>
      </c>
      <c r="D9" s="117">
        <v>1</v>
      </c>
      <c r="E9" s="117" t="s">
        <v>70</v>
      </c>
      <c r="F9" s="119">
        <f>'ORÇAMENTO GLOBAL SEAB'!K10</f>
        <v>63153.803524499999</v>
      </c>
    </row>
    <row r="10" spans="2:9" x14ac:dyDescent="0.25">
      <c r="B10" s="139"/>
      <c r="C10" s="116"/>
      <c r="D10" s="118"/>
      <c r="E10" s="118"/>
      <c r="F10" s="120"/>
    </row>
    <row r="11" spans="2:9" x14ac:dyDescent="0.25">
      <c r="B11" s="138" t="s">
        <v>71</v>
      </c>
      <c r="C11" s="140" t="s">
        <v>54</v>
      </c>
      <c r="D11" s="141">
        <v>1</v>
      </c>
      <c r="E11" s="141" t="s">
        <v>70</v>
      </c>
      <c r="F11" s="142">
        <f>'ORÇAMENTO GLOBAL SEAB'!K14</f>
        <v>82227.102749999991</v>
      </c>
    </row>
    <row r="12" spans="2:9" x14ac:dyDescent="0.25">
      <c r="B12" s="139"/>
      <c r="C12" s="116"/>
      <c r="D12" s="118"/>
      <c r="E12" s="118"/>
      <c r="F12" s="120"/>
    </row>
    <row r="13" spans="2:9" x14ac:dyDescent="0.25">
      <c r="B13" s="138" t="s">
        <v>72</v>
      </c>
      <c r="C13" s="140" t="s">
        <v>87</v>
      </c>
      <c r="D13" s="141">
        <v>1</v>
      </c>
      <c r="E13" s="141" t="s">
        <v>70</v>
      </c>
      <c r="F13" s="142">
        <f>'ORÇAMENTO GLOBAL SEAB'!K16</f>
        <v>464636.86424999998</v>
      </c>
    </row>
    <row r="14" spans="2:9" x14ac:dyDescent="0.25">
      <c r="B14" s="139"/>
      <c r="C14" s="116"/>
      <c r="D14" s="118"/>
      <c r="E14" s="118"/>
      <c r="F14" s="120"/>
    </row>
    <row r="15" spans="2:9" x14ac:dyDescent="0.25">
      <c r="B15" s="138" t="s">
        <v>73</v>
      </c>
      <c r="C15" s="140" t="s">
        <v>89</v>
      </c>
      <c r="D15" s="141">
        <v>1</v>
      </c>
      <c r="E15" s="141" t="s">
        <v>70</v>
      </c>
      <c r="F15" s="142">
        <f>'ORÇAMENTO GLOBAL SEAB'!K19</f>
        <v>74133.159749999977</v>
      </c>
    </row>
    <row r="16" spans="2:9" x14ac:dyDescent="0.25">
      <c r="B16" s="139"/>
      <c r="C16" s="116"/>
      <c r="D16" s="118"/>
      <c r="E16" s="118"/>
      <c r="F16" s="120"/>
    </row>
    <row r="17" spans="2:6" x14ac:dyDescent="0.25">
      <c r="B17" s="152" t="s">
        <v>74</v>
      </c>
      <c r="C17" s="140" t="s">
        <v>109</v>
      </c>
      <c r="D17" s="154">
        <v>1</v>
      </c>
      <c r="E17" s="154" t="s">
        <v>70</v>
      </c>
      <c r="F17" s="142">
        <f>'ORÇAMENTO GLOBAL SEAB'!K22</f>
        <v>64803.18</v>
      </c>
    </row>
    <row r="18" spans="2:6" ht="15.75" thickBot="1" x14ac:dyDescent="0.3">
      <c r="B18" s="138"/>
      <c r="C18" s="153"/>
      <c r="D18" s="141"/>
      <c r="E18" s="141"/>
      <c r="F18" s="155"/>
    </row>
    <row r="19" spans="2:6" x14ac:dyDescent="0.25">
      <c r="B19" s="130" t="s">
        <v>75</v>
      </c>
      <c r="C19" s="131"/>
      <c r="D19" s="131"/>
      <c r="E19" s="132"/>
      <c r="F19" s="136">
        <f>SUM(F9:F18)</f>
        <v>748954.11027449998</v>
      </c>
    </row>
    <row r="20" spans="2:6" ht="15.75" thickBot="1" x14ac:dyDescent="0.3">
      <c r="B20" s="133"/>
      <c r="C20" s="134"/>
      <c r="D20" s="134"/>
      <c r="E20" s="135"/>
      <c r="F20" s="137"/>
    </row>
    <row r="21" spans="2:6" x14ac:dyDescent="0.25">
      <c r="B21" s="149" t="s">
        <v>114</v>
      </c>
      <c r="C21" s="150"/>
      <c r="D21" s="150"/>
      <c r="E21" s="150"/>
      <c r="F21" s="151"/>
    </row>
    <row r="22" spans="2:6" x14ac:dyDescent="0.25">
      <c r="B22" s="162"/>
      <c r="C22" s="163"/>
      <c r="D22" s="163"/>
      <c r="E22" s="163"/>
      <c r="F22" s="164"/>
    </row>
    <row r="23" spans="2:6" x14ac:dyDescent="0.25">
      <c r="B23" s="162"/>
      <c r="C23" s="163"/>
      <c r="D23" s="163"/>
      <c r="E23" s="163"/>
      <c r="F23" s="164"/>
    </row>
    <row r="24" spans="2:6" x14ac:dyDescent="0.25">
      <c r="B24" s="162" t="s">
        <v>45</v>
      </c>
      <c r="C24" s="163"/>
      <c r="D24" s="163" t="s">
        <v>45</v>
      </c>
      <c r="E24" s="163"/>
      <c r="F24" s="164"/>
    </row>
    <row r="25" spans="2:6" x14ac:dyDescent="0.25">
      <c r="B25" s="168" t="s">
        <v>33</v>
      </c>
      <c r="C25" s="169"/>
      <c r="D25" s="169" t="s">
        <v>127</v>
      </c>
      <c r="E25" s="169"/>
      <c r="F25" s="170"/>
    </row>
    <row r="26" spans="2:6" x14ac:dyDescent="0.25">
      <c r="B26" s="162" t="s">
        <v>34</v>
      </c>
      <c r="C26" s="163"/>
      <c r="D26" s="163" t="s">
        <v>128</v>
      </c>
      <c r="E26" s="163"/>
      <c r="F26" s="164"/>
    </row>
    <row r="27" spans="2:6" x14ac:dyDescent="0.25">
      <c r="B27" s="162" t="s">
        <v>35</v>
      </c>
      <c r="C27" s="163"/>
      <c r="D27" s="163"/>
      <c r="E27" s="163"/>
      <c r="F27" s="164"/>
    </row>
    <row r="28" spans="2:6" ht="15.75" thickBot="1" x14ac:dyDescent="0.3">
      <c r="B28" s="165"/>
      <c r="C28" s="166"/>
      <c r="D28" s="166"/>
      <c r="E28" s="166"/>
      <c r="F28" s="167"/>
    </row>
  </sheetData>
  <mergeCells count="50">
    <mergeCell ref="B28:C28"/>
    <mergeCell ref="D28:F28"/>
    <mergeCell ref="B25:C25"/>
    <mergeCell ref="D25:F25"/>
    <mergeCell ref="B26:C26"/>
    <mergeCell ref="D26:F26"/>
    <mergeCell ref="B27:C27"/>
    <mergeCell ref="D27:F27"/>
    <mergeCell ref="B22:C22"/>
    <mergeCell ref="D22:F22"/>
    <mergeCell ref="B23:C23"/>
    <mergeCell ref="D23:F23"/>
    <mergeCell ref="B24:C24"/>
    <mergeCell ref="D24:F24"/>
    <mergeCell ref="C3:F3"/>
    <mergeCell ref="B21:F21"/>
    <mergeCell ref="F15:F16"/>
    <mergeCell ref="B17:B18"/>
    <mergeCell ref="C17:C18"/>
    <mergeCell ref="D17:D18"/>
    <mergeCell ref="E17:E18"/>
    <mergeCell ref="F17:F18"/>
    <mergeCell ref="B11:B12"/>
    <mergeCell ref="C11:C12"/>
    <mergeCell ref="D11:D12"/>
    <mergeCell ref="E11:E12"/>
    <mergeCell ref="F11:F12"/>
    <mergeCell ref="B4:C4"/>
    <mergeCell ref="B5:C5"/>
    <mergeCell ref="B6:C6"/>
    <mergeCell ref="B13:B14"/>
    <mergeCell ref="C13:C14"/>
    <mergeCell ref="D13:D14"/>
    <mergeCell ref="E13:E14"/>
    <mergeCell ref="F13:F14"/>
    <mergeCell ref="B19:E20"/>
    <mergeCell ref="F19:F20"/>
    <mergeCell ref="B15:B16"/>
    <mergeCell ref="C15:C16"/>
    <mergeCell ref="D15:D16"/>
    <mergeCell ref="E15:E16"/>
    <mergeCell ref="C9:C10"/>
    <mergeCell ref="D9:D10"/>
    <mergeCell ref="E9:E10"/>
    <mergeCell ref="F9:F10"/>
    <mergeCell ref="D4:F4"/>
    <mergeCell ref="D5:F5"/>
    <mergeCell ref="D6:F6"/>
    <mergeCell ref="B7:F7"/>
    <mergeCell ref="B9:B10"/>
  </mergeCells>
  <pageMargins left="0.25" right="0.25" top="0.75" bottom="0.75" header="0.3" footer="0.3"/>
  <pageSetup paperSize="9" scale="84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227F1-390A-445E-81F4-41B66D53850C}">
  <sheetPr>
    <pageSetUpPr fitToPage="1"/>
  </sheetPr>
  <dimension ref="B1:N26"/>
  <sheetViews>
    <sheetView topLeftCell="A13" workbookViewId="0">
      <selection activeCell="F26" sqref="B2:K26"/>
    </sheetView>
  </sheetViews>
  <sheetFormatPr defaultRowHeight="15" x14ac:dyDescent="0.25"/>
  <cols>
    <col min="2" max="2" width="45.28515625" bestFit="1" customWidth="1"/>
    <col min="3" max="3" width="15.5703125" customWidth="1"/>
    <col min="4" max="4" width="13.7109375" bestFit="1" customWidth="1"/>
    <col min="5" max="5" width="13.5703125" customWidth="1"/>
    <col min="6" max="6" width="14" customWidth="1"/>
    <col min="7" max="7" width="14.42578125" customWidth="1"/>
    <col min="8" max="8" width="14" customWidth="1"/>
    <col min="9" max="9" width="13.7109375" customWidth="1"/>
    <col min="10" max="10" width="11.7109375" bestFit="1" customWidth="1"/>
    <col min="11" max="11" width="4.85546875" customWidth="1"/>
  </cols>
  <sheetData>
    <row r="1" spans="2:12" ht="15.75" thickBot="1" x14ac:dyDescent="0.3"/>
    <row r="2" spans="2:12" ht="86.25" customHeight="1" x14ac:dyDescent="0.25">
      <c r="B2" s="191" t="s">
        <v>60</v>
      </c>
      <c r="C2" s="102"/>
      <c r="D2" s="102"/>
      <c r="E2" s="102"/>
      <c r="F2" s="102"/>
      <c r="G2" s="102"/>
      <c r="H2" s="102"/>
      <c r="I2" s="102"/>
      <c r="J2" s="102"/>
      <c r="K2" s="103"/>
      <c r="L2" s="9"/>
    </row>
    <row r="3" spans="2:12" x14ac:dyDescent="0.25">
      <c r="B3" s="13" t="s">
        <v>61</v>
      </c>
      <c r="C3" s="192" t="s">
        <v>37</v>
      </c>
      <c r="D3" s="192"/>
      <c r="E3" s="192"/>
      <c r="F3" s="192"/>
      <c r="G3" s="193"/>
      <c r="H3" s="193"/>
      <c r="I3" s="194"/>
      <c r="J3" s="208" t="s">
        <v>118</v>
      </c>
      <c r="K3" s="209"/>
    </row>
    <row r="4" spans="2:12" ht="15" customHeight="1" x14ac:dyDescent="0.25">
      <c r="B4" s="13" t="s">
        <v>62</v>
      </c>
      <c r="C4" s="124" t="s">
        <v>134</v>
      </c>
      <c r="D4" s="125"/>
      <c r="E4" s="125"/>
      <c r="F4" s="125"/>
      <c r="G4" s="205"/>
      <c r="H4" s="205"/>
      <c r="I4" s="125"/>
      <c r="J4" s="125"/>
      <c r="K4" s="126"/>
    </row>
    <row r="5" spans="2:12" ht="30" customHeight="1" x14ac:dyDescent="0.25">
      <c r="B5" s="14" t="s">
        <v>63</v>
      </c>
      <c r="C5" s="206" t="s">
        <v>134</v>
      </c>
      <c r="D5" s="192"/>
      <c r="E5" s="192"/>
      <c r="F5" s="192"/>
      <c r="G5" s="193"/>
      <c r="H5" s="193"/>
      <c r="I5" s="192"/>
      <c r="J5" s="192"/>
      <c r="K5" s="207"/>
    </row>
    <row r="6" spans="2:12" x14ac:dyDescent="0.25">
      <c r="B6" s="195"/>
      <c r="C6" s="196"/>
      <c r="D6" s="196"/>
      <c r="E6" s="196"/>
      <c r="F6" s="196"/>
      <c r="G6" s="197"/>
      <c r="H6" s="197"/>
      <c r="I6" s="196"/>
      <c r="J6" s="196"/>
      <c r="K6" s="198"/>
      <c r="L6" s="8"/>
    </row>
    <row r="7" spans="2:12" x14ac:dyDescent="0.25">
      <c r="B7" s="15" t="s">
        <v>10</v>
      </c>
      <c r="C7" s="1" t="s">
        <v>46</v>
      </c>
      <c r="D7" s="4" t="s">
        <v>47</v>
      </c>
      <c r="E7" s="4">
        <v>1</v>
      </c>
      <c r="F7" s="4">
        <v>2</v>
      </c>
      <c r="G7" s="63">
        <v>3</v>
      </c>
      <c r="H7" s="63">
        <v>4</v>
      </c>
      <c r="I7" s="4">
        <v>5</v>
      </c>
      <c r="J7" s="189"/>
      <c r="K7" s="190"/>
    </row>
    <row r="8" spans="2:12" x14ac:dyDescent="0.25">
      <c r="B8" s="203" t="s">
        <v>53</v>
      </c>
      <c r="C8" s="5"/>
      <c r="D8" s="5" t="s">
        <v>48</v>
      </c>
      <c r="E8" s="18">
        <v>1</v>
      </c>
      <c r="F8" s="18"/>
      <c r="G8" s="18"/>
      <c r="H8" s="18"/>
      <c r="I8" s="18"/>
      <c r="J8" s="187"/>
      <c r="K8" s="188"/>
    </row>
    <row r="9" spans="2:12" x14ac:dyDescent="0.25">
      <c r="B9" s="204"/>
      <c r="C9" s="6">
        <f>'ORÇAMENTO GLOBAL SEAB'!K10</f>
        <v>63153.803524499999</v>
      </c>
      <c r="D9" s="6" t="s">
        <v>49</v>
      </c>
      <c r="E9" s="7">
        <f>E8*C9</f>
        <v>63153.803524499999</v>
      </c>
      <c r="F9" s="7"/>
      <c r="G9" s="7"/>
      <c r="H9" s="7"/>
      <c r="I9" s="7"/>
      <c r="J9" s="185"/>
      <c r="K9" s="186"/>
    </row>
    <row r="10" spans="2:12" x14ac:dyDescent="0.25">
      <c r="B10" s="203" t="s">
        <v>54</v>
      </c>
      <c r="C10" s="5"/>
      <c r="D10" s="5" t="s">
        <v>48</v>
      </c>
      <c r="E10" s="18">
        <v>0.2</v>
      </c>
      <c r="F10" s="18">
        <v>0.2</v>
      </c>
      <c r="G10" s="18">
        <v>0.2</v>
      </c>
      <c r="H10" s="18">
        <v>0.2</v>
      </c>
      <c r="I10" s="18">
        <v>0.2</v>
      </c>
      <c r="J10" s="187"/>
      <c r="K10" s="188"/>
    </row>
    <row r="11" spans="2:12" x14ac:dyDescent="0.25">
      <c r="B11" s="204"/>
      <c r="C11" s="6">
        <f>'ORÇAMENTO GLOBAL SEAB'!K14</f>
        <v>82227.102749999991</v>
      </c>
      <c r="D11" s="6" t="s">
        <v>49</v>
      </c>
      <c r="E11" s="7">
        <f>E10*C11</f>
        <v>16445.420549999999</v>
      </c>
      <c r="F11" s="7">
        <f>F10*C11</f>
        <v>16445.420549999999</v>
      </c>
      <c r="G11" s="7">
        <f>G10*C11</f>
        <v>16445.420549999999</v>
      </c>
      <c r="H11" s="7">
        <f>H10*C11</f>
        <v>16445.420549999999</v>
      </c>
      <c r="I11" s="7">
        <f>I10*C11</f>
        <v>16445.420549999999</v>
      </c>
      <c r="J11" s="185"/>
      <c r="K11" s="186"/>
    </row>
    <row r="12" spans="2:12" x14ac:dyDescent="0.25">
      <c r="B12" s="203" t="s">
        <v>87</v>
      </c>
      <c r="C12" s="5"/>
      <c r="D12" s="5" t="s">
        <v>48</v>
      </c>
      <c r="E12" s="18">
        <v>0.2</v>
      </c>
      <c r="F12" s="18">
        <v>0.2</v>
      </c>
      <c r="G12" s="18">
        <v>0.2</v>
      </c>
      <c r="H12" s="18">
        <v>0.2</v>
      </c>
      <c r="I12" s="18">
        <v>0.2</v>
      </c>
      <c r="J12" s="187"/>
      <c r="K12" s="188"/>
    </row>
    <row r="13" spans="2:12" x14ac:dyDescent="0.25">
      <c r="B13" s="204"/>
      <c r="C13" s="6">
        <f>'ORÇAMENTO GLOBAL SEAB'!K16</f>
        <v>464636.86424999998</v>
      </c>
      <c r="D13" s="6" t="s">
        <v>49</v>
      </c>
      <c r="E13" s="7">
        <f>E12*C13</f>
        <v>92927.37285</v>
      </c>
      <c r="F13" s="7">
        <f>F12*C13</f>
        <v>92927.37285</v>
      </c>
      <c r="G13" s="7">
        <f>G12*C13</f>
        <v>92927.37285</v>
      </c>
      <c r="H13" s="7">
        <f>H12*C13</f>
        <v>92927.37285</v>
      </c>
      <c r="I13" s="7">
        <f>I12*C13</f>
        <v>92927.37285</v>
      </c>
      <c r="J13" s="185"/>
      <c r="K13" s="186"/>
    </row>
    <row r="14" spans="2:12" x14ac:dyDescent="0.25">
      <c r="B14" s="203" t="s">
        <v>89</v>
      </c>
      <c r="C14" s="5"/>
      <c r="D14" s="5" t="s">
        <v>48</v>
      </c>
      <c r="E14" s="18">
        <v>0.2</v>
      </c>
      <c r="F14" s="18">
        <v>0.2</v>
      </c>
      <c r="G14" s="18">
        <v>0.2</v>
      </c>
      <c r="H14" s="18">
        <v>0.2</v>
      </c>
      <c r="I14" s="18">
        <v>0.2</v>
      </c>
      <c r="J14" s="187"/>
      <c r="K14" s="188"/>
    </row>
    <row r="15" spans="2:12" x14ac:dyDescent="0.25">
      <c r="B15" s="204"/>
      <c r="C15" s="6">
        <f>'ORÇAMENTO GLOBAL SEAB'!K19</f>
        <v>74133.159749999977</v>
      </c>
      <c r="D15" s="6" t="s">
        <v>49</v>
      </c>
      <c r="E15" s="7">
        <f>E14*C15</f>
        <v>14826.631949999995</v>
      </c>
      <c r="F15" s="7">
        <f>F14*C15</f>
        <v>14826.631949999995</v>
      </c>
      <c r="G15" s="7">
        <f>G14*C15</f>
        <v>14826.631949999995</v>
      </c>
      <c r="H15" s="7">
        <f>H14*C15</f>
        <v>14826.631949999995</v>
      </c>
      <c r="I15" s="7">
        <f>I14*C15</f>
        <v>14826.631949999995</v>
      </c>
      <c r="J15" s="185"/>
      <c r="K15" s="186"/>
    </row>
    <row r="16" spans="2:12" x14ac:dyDescent="0.25">
      <c r="B16" s="203" t="s">
        <v>109</v>
      </c>
      <c r="C16" s="5"/>
      <c r="D16" s="5" t="s">
        <v>48</v>
      </c>
      <c r="E16" s="18">
        <v>0.2</v>
      </c>
      <c r="F16" s="18">
        <v>0.2</v>
      </c>
      <c r="G16" s="18">
        <v>0.2</v>
      </c>
      <c r="H16" s="18">
        <v>0.2</v>
      </c>
      <c r="I16" s="18">
        <v>0.2</v>
      </c>
      <c r="J16" s="187"/>
      <c r="K16" s="188"/>
    </row>
    <row r="17" spans="2:14" x14ac:dyDescent="0.25">
      <c r="B17" s="204"/>
      <c r="C17" s="6">
        <f>'ORÇAMENTO GLOBAL SEAB'!K22</f>
        <v>64803.18</v>
      </c>
      <c r="D17" s="6" t="s">
        <v>49</v>
      </c>
      <c r="E17" s="7">
        <f>E16*C17</f>
        <v>12960.636</v>
      </c>
      <c r="F17" s="7">
        <f>F16*C17</f>
        <v>12960.636</v>
      </c>
      <c r="G17" s="7">
        <f>G16*C17</f>
        <v>12960.636</v>
      </c>
      <c r="H17" s="7">
        <f>H16*C17</f>
        <v>12960.636</v>
      </c>
      <c r="I17" s="7">
        <f>I16*C17</f>
        <v>12960.636</v>
      </c>
      <c r="J17" s="185"/>
      <c r="K17" s="186"/>
    </row>
    <row r="18" spans="2:14" x14ac:dyDescent="0.25">
      <c r="B18" s="199" t="s">
        <v>50</v>
      </c>
      <c r="C18" s="201">
        <f>SUM(C8:C17)</f>
        <v>748954.11027449998</v>
      </c>
      <c r="D18" s="5" t="s">
        <v>48</v>
      </c>
      <c r="E18" s="17">
        <f>E9+E11+E13+E15+E17</f>
        <v>200313.86487450002</v>
      </c>
      <c r="F18" s="10">
        <f>F11+F13+F15+F17</f>
        <v>137160.06135</v>
      </c>
      <c r="G18" s="10">
        <f>G11+G13+G15+G17</f>
        <v>137160.06135</v>
      </c>
      <c r="H18" s="10">
        <f>H11+H13+H15+H17</f>
        <v>137160.06135</v>
      </c>
      <c r="I18" s="10">
        <f>I11+I13+I15+I17</f>
        <v>137160.06135</v>
      </c>
      <c r="J18" s="210">
        <f>SUM(E18:I18)</f>
        <v>748954.11027449998</v>
      </c>
      <c r="K18" s="211"/>
    </row>
    <row r="19" spans="2:14" ht="15.75" thickBot="1" x14ac:dyDescent="0.3">
      <c r="B19" s="200"/>
      <c r="C19" s="202"/>
      <c r="D19" s="16" t="s">
        <v>49</v>
      </c>
      <c r="E19" s="19">
        <f>E18/C18</f>
        <v>0.26745812877785363</v>
      </c>
      <c r="F19" s="19">
        <f>F18/C18</f>
        <v>0.18313546780553661</v>
      </c>
      <c r="G19" s="19">
        <f>G18/C18</f>
        <v>0.18313546780553661</v>
      </c>
      <c r="H19" s="19">
        <f>H18/C18</f>
        <v>0.18313546780553661</v>
      </c>
      <c r="I19" s="19">
        <f>I18/C18</f>
        <v>0.18313546780553661</v>
      </c>
      <c r="J19" s="179">
        <f>SUM(E19:I19)</f>
        <v>1</v>
      </c>
      <c r="K19" s="180"/>
    </row>
    <row r="20" spans="2:14" x14ac:dyDescent="0.25">
      <c r="B20" s="181" t="s">
        <v>114</v>
      </c>
      <c r="C20" s="182"/>
      <c r="D20" s="182"/>
      <c r="E20" s="182"/>
      <c r="F20" s="182"/>
      <c r="G20" s="182"/>
      <c r="H20" s="182"/>
      <c r="I20" s="182"/>
      <c r="J20" s="182"/>
      <c r="K20" s="183"/>
      <c r="L20" s="25"/>
      <c r="M20" s="25"/>
      <c r="N20" s="27"/>
    </row>
    <row r="21" spans="2:14" x14ac:dyDescent="0.25">
      <c r="B21" s="184"/>
      <c r="C21" s="177"/>
      <c r="D21" s="177"/>
      <c r="E21" s="177"/>
      <c r="F21" s="177"/>
      <c r="G21" s="177"/>
      <c r="H21" s="177"/>
      <c r="I21" s="177"/>
      <c r="J21" s="177"/>
      <c r="K21" s="178"/>
      <c r="L21" s="25"/>
      <c r="M21" s="25"/>
      <c r="N21" s="27"/>
    </row>
    <row r="22" spans="2:14" x14ac:dyDescent="0.25">
      <c r="B22" s="184"/>
      <c r="C22" s="177"/>
      <c r="D22" s="177"/>
      <c r="E22" s="177"/>
      <c r="F22" s="177"/>
      <c r="G22" s="177"/>
      <c r="H22" s="177"/>
      <c r="I22" s="177"/>
      <c r="J22" s="177"/>
      <c r="K22" s="178"/>
      <c r="L22" s="12"/>
      <c r="M22" s="12"/>
      <c r="N22" s="27"/>
    </row>
    <row r="23" spans="2:14" x14ac:dyDescent="0.25">
      <c r="B23" s="184" t="s">
        <v>45</v>
      </c>
      <c r="C23" s="177"/>
      <c r="D23" s="177"/>
      <c r="E23" s="177"/>
      <c r="F23" s="177" t="s">
        <v>45</v>
      </c>
      <c r="G23" s="177"/>
      <c r="H23" s="177"/>
      <c r="I23" s="177"/>
      <c r="J23" s="177"/>
      <c r="K23" s="178"/>
      <c r="L23" s="25"/>
      <c r="M23" s="25"/>
      <c r="N23" s="27"/>
    </row>
    <row r="24" spans="2:14" x14ac:dyDescent="0.25">
      <c r="B24" s="171" t="s">
        <v>33</v>
      </c>
      <c r="C24" s="172"/>
      <c r="D24" s="172"/>
      <c r="E24" s="172"/>
      <c r="F24" s="172" t="s">
        <v>127</v>
      </c>
      <c r="G24" s="172"/>
      <c r="H24" s="172"/>
      <c r="I24" s="172"/>
      <c r="J24" s="172"/>
      <c r="K24" s="212"/>
      <c r="L24" s="25"/>
      <c r="M24" s="25"/>
      <c r="N24" s="27"/>
    </row>
    <row r="25" spans="2:14" x14ac:dyDescent="0.25">
      <c r="B25" s="173" t="s">
        <v>34</v>
      </c>
      <c r="C25" s="174"/>
      <c r="D25" s="174"/>
      <c r="E25" s="174"/>
      <c r="F25" s="174" t="s">
        <v>128</v>
      </c>
      <c r="G25" s="174"/>
      <c r="H25" s="174"/>
      <c r="I25" s="174"/>
      <c r="J25" s="174"/>
      <c r="K25" s="213"/>
      <c r="L25" s="26"/>
      <c r="M25" s="26"/>
      <c r="N25" s="27"/>
    </row>
    <row r="26" spans="2:14" ht="15.75" thickBot="1" x14ac:dyDescent="0.3">
      <c r="B26" s="175" t="s">
        <v>35</v>
      </c>
      <c r="C26" s="176"/>
      <c r="D26" s="176"/>
      <c r="E26" s="176"/>
      <c r="F26" s="176"/>
      <c r="G26" s="176"/>
      <c r="H26" s="176"/>
      <c r="I26" s="176"/>
      <c r="J26" s="176"/>
      <c r="K26" s="214"/>
      <c r="L26" s="28"/>
      <c r="M26" s="28"/>
      <c r="N26" s="27"/>
    </row>
  </sheetData>
  <mergeCells count="39">
    <mergeCell ref="B2:K2"/>
    <mergeCell ref="C3:I3"/>
    <mergeCell ref="B6:K6"/>
    <mergeCell ref="B18:B19"/>
    <mergeCell ref="C18:C19"/>
    <mergeCell ref="B8:B9"/>
    <mergeCell ref="B10:B11"/>
    <mergeCell ref="B12:B13"/>
    <mergeCell ref="B14:B15"/>
    <mergeCell ref="B16:B17"/>
    <mergeCell ref="J17:K17"/>
    <mergeCell ref="C4:K4"/>
    <mergeCell ref="C5:K5"/>
    <mergeCell ref="J3:K3"/>
    <mergeCell ref="J18:K18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B24:E24"/>
    <mergeCell ref="B25:E25"/>
    <mergeCell ref="B26:E26"/>
    <mergeCell ref="F21:K21"/>
    <mergeCell ref="J19:K19"/>
    <mergeCell ref="B20:K20"/>
    <mergeCell ref="B21:E21"/>
    <mergeCell ref="B22:E22"/>
    <mergeCell ref="B23:E23"/>
    <mergeCell ref="F22:K22"/>
    <mergeCell ref="F23:K23"/>
    <mergeCell ref="F24:K24"/>
    <mergeCell ref="F25:K25"/>
    <mergeCell ref="F26:K26"/>
  </mergeCells>
  <conditionalFormatting sqref="C9 E11:J11 C13:J13 C15:J15 C17:J17">
    <cfRule type="expression" dxfId="90" priority="41" stopIfTrue="1">
      <formula>$N8=2</formula>
    </cfRule>
    <cfRule type="expression" dxfId="89" priority="42" stopIfTrue="1">
      <formula>AND($N8=1,$T8&lt;&gt;"")</formula>
    </cfRule>
  </conditionalFormatting>
  <conditionalFormatting sqref="B10 B8:C8 E10:J10 B12:J12 C14:J14 C16:J16">
    <cfRule type="expression" dxfId="88" priority="43" stopIfTrue="1">
      <formula>$N8=2</formula>
    </cfRule>
    <cfRule type="expression" dxfId="87" priority="44" stopIfTrue="1">
      <formula>AND($N8=1,$T8&lt;&gt;"")</formula>
    </cfRule>
  </conditionalFormatting>
  <conditionalFormatting sqref="E19:I19">
    <cfRule type="expression" dxfId="86" priority="13" stopIfTrue="1">
      <formula>$N24=2</formula>
    </cfRule>
    <cfRule type="expression" dxfId="85" priority="14" stopIfTrue="1">
      <formula>AND($N24=1,$T24&lt;&gt;"")</formula>
    </cfRule>
  </conditionalFormatting>
  <conditionalFormatting sqref="B14">
    <cfRule type="expression" dxfId="84" priority="39" stopIfTrue="1">
      <formula>$N14=2</formula>
    </cfRule>
    <cfRule type="expression" dxfId="83" priority="40" stopIfTrue="1">
      <formula>AND($N14=1,$T14&lt;&gt;"")</formula>
    </cfRule>
  </conditionalFormatting>
  <conditionalFormatting sqref="D19">
    <cfRule type="expression" dxfId="82" priority="9" stopIfTrue="1">
      <formula>$N24=2</formula>
    </cfRule>
    <cfRule type="expression" dxfId="81" priority="10" stopIfTrue="1">
      <formula>AND($N24=1,$T24&lt;&gt;"")</formula>
    </cfRule>
  </conditionalFormatting>
  <conditionalFormatting sqref="B16">
    <cfRule type="expression" dxfId="80" priority="35" stopIfTrue="1">
      <formula>$N16=2</formula>
    </cfRule>
    <cfRule type="expression" dxfId="79" priority="36" stopIfTrue="1">
      <formula>AND($N16=1,$T16&lt;&gt;"")</formula>
    </cfRule>
  </conditionalFormatting>
  <conditionalFormatting sqref="J19">
    <cfRule type="expression" dxfId="78" priority="5" stopIfTrue="1">
      <formula>$N24=2</formula>
    </cfRule>
    <cfRule type="expression" dxfId="77" priority="6" stopIfTrue="1">
      <formula>AND($N24=1,$T24&lt;&gt;"")</formula>
    </cfRule>
  </conditionalFormatting>
  <conditionalFormatting sqref="C11">
    <cfRule type="expression" dxfId="76" priority="25" stopIfTrue="1">
      <formula>$N10=2</formula>
    </cfRule>
    <cfRule type="expression" dxfId="75" priority="26" stopIfTrue="1">
      <formula>AND($N10=1,$T10&lt;&gt;"")</formula>
    </cfRule>
  </conditionalFormatting>
  <conditionalFormatting sqref="C10">
    <cfRule type="expression" dxfId="74" priority="27" stopIfTrue="1">
      <formula>$N10=2</formula>
    </cfRule>
    <cfRule type="expression" dxfId="73" priority="28" stopIfTrue="1">
      <formula>AND($N10=1,$T10&lt;&gt;"")</formula>
    </cfRule>
  </conditionalFormatting>
  <conditionalFormatting sqref="D9:J9">
    <cfRule type="expression" dxfId="72" priority="21" stopIfTrue="1">
      <formula>$N8=2</formula>
    </cfRule>
    <cfRule type="expression" dxfId="71" priority="22" stopIfTrue="1">
      <formula>AND($N8=1,$T8&lt;&gt;"")</formula>
    </cfRule>
  </conditionalFormatting>
  <conditionalFormatting sqref="D8:J8">
    <cfRule type="expression" dxfId="70" priority="23" stopIfTrue="1">
      <formula>$N8=2</formula>
    </cfRule>
    <cfRule type="expression" dxfId="69" priority="24" stopIfTrue="1">
      <formula>AND($N8=1,$T8&lt;&gt;"")</formula>
    </cfRule>
  </conditionalFormatting>
  <conditionalFormatting sqref="D11">
    <cfRule type="expression" dxfId="68" priority="17" stopIfTrue="1">
      <formula>$N10=2</formula>
    </cfRule>
    <cfRule type="expression" dxfId="67" priority="18" stopIfTrue="1">
      <formula>AND($N10=1,$T10&lt;&gt;"")</formula>
    </cfRule>
  </conditionalFormatting>
  <conditionalFormatting sqref="D10">
    <cfRule type="expression" dxfId="66" priority="19" stopIfTrue="1">
      <formula>$N10=2</formula>
    </cfRule>
    <cfRule type="expression" dxfId="65" priority="20" stopIfTrue="1">
      <formula>AND($N10=1,$T10&lt;&gt;"")</formula>
    </cfRule>
  </conditionalFormatting>
  <conditionalFormatting sqref="E18:I18">
    <cfRule type="expression" dxfId="64" priority="15" stopIfTrue="1">
      <formula>$N24=2</formula>
    </cfRule>
    <cfRule type="expression" dxfId="63" priority="16" stopIfTrue="1">
      <formula>AND($N24=1,$T24&lt;&gt;"")</formula>
    </cfRule>
  </conditionalFormatting>
  <conditionalFormatting sqref="D18">
    <cfRule type="expression" dxfId="62" priority="11" stopIfTrue="1">
      <formula>$N24=2</formula>
    </cfRule>
    <cfRule type="expression" dxfId="61" priority="12" stopIfTrue="1">
      <formula>AND($N24=1,$T24&lt;&gt;"")</formula>
    </cfRule>
  </conditionalFormatting>
  <conditionalFormatting sqref="J18">
    <cfRule type="expression" dxfId="60" priority="7" stopIfTrue="1">
      <formula>$N24=2</formula>
    </cfRule>
    <cfRule type="expression" dxfId="59" priority="8" stopIfTrue="1">
      <formula>AND($N24=1,$T24&lt;&gt;"")</formula>
    </cfRule>
  </conditionalFormatting>
  <pageMargins left="0.25" right="0.25" top="0.75" bottom="0.75" header="0.3" footer="0.3"/>
  <pageSetup paperSize="9" scale="7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DE387-29D3-4825-896F-68F3F8D54A06}">
  <sheetPr>
    <pageSetUpPr fitToPage="1"/>
  </sheetPr>
  <dimension ref="B1:K31"/>
  <sheetViews>
    <sheetView zoomScale="70" zoomScaleNormal="70" workbookViewId="0">
      <selection activeCell="F31" sqref="B2:K31"/>
    </sheetView>
  </sheetViews>
  <sheetFormatPr defaultRowHeight="15" x14ac:dyDescent="0.25"/>
  <cols>
    <col min="2" max="2" width="9.7109375" customWidth="1"/>
    <col min="3" max="3" width="13.7109375" customWidth="1"/>
    <col min="4" max="4" width="10.5703125" customWidth="1"/>
    <col min="5" max="5" width="58.28515625" customWidth="1"/>
    <col min="7" max="8" width="13.28515625" customWidth="1"/>
    <col min="9" max="9" width="11.7109375" customWidth="1"/>
    <col min="10" max="10" width="12" customWidth="1"/>
    <col min="11" max="11" width="14.7109375" customWidth="1"/>
  </cols>
  <sheetData>
    <row r="1" spans="2:11" ht="15.75" thickBot="1" x14ac:dyDescent="0.3"/>
    <row r="2" spans="2:11" ht="87.75" customHeight="1" x14ac:dyDescent="0.25">
      <c r="B2" s="227" t="s">
        <v>133</v>
      </c>
      <c r="C2" s="228"/>
      <c r="D2" s="228"/>
      <c r="E2" s="228"/>
      <c r="F2" s="228"/>
      <c r="G2" s="228"/>
      <c r="H2" s="228"/>
      <c r="I2" s="228"/>
      <c r="J2" s="228"/>
      <c r="K2" s="229"/>
    </row>
    <row r="3" spans="2:11" x14ac:dyDescent="0.25">
      <c r="B3" s="230" t="s">
        <v>36</v>
      </c>
      <c r="C3" s="231"/>
      <c r="D3" s="231"/>
      <c r="E3" s="232" t="s">
        <v>37</v>
      </c>
      <c r="F3" s="232"/>
      <c r="G3" s="232"/>
      <c r="H3" s="233"/>
      <c r="I3" s="232"/>
      <c r="J3" s="49" t="s">
        <v>38</v>
      </c>
      <c r="K3" s="50">
        <v>44435</v>
      </c>
    </row>
    <row r="4" spans="2:11" ht="29.25" customHeight="1" x14ac:dyDescent="0.25">
      <c r="B4" s="230" t="s">
        <v>39</v>
      </c>
      <c r="C4" s="231"/>
      <c r="D4" s="231"/>
      <c r="E4" s="225" t="s">
        <v>134</v>
      </c>
      <c r="F4" s="225"/>
      <c r="G4" s="225"/>
      <c r="H4" s="226"/>
      <c r="I4" s="225"/>
      <c r="J4" s="49" t="s">
        <v>9</v>
      </c>
      <c r="K4" s="51" t="s">
        <v>95</v>
      </c>
    </row>
    <row r="5" spans="2:11" x14ac:dyDescent="0.25">
      <c r="B5" s="223" t="s">
        <v>40</v>
      </c>
      <c r="C5" s="224"/>
      <c r="D5" s="224"/>
      <c r="E5" s="225" t="s">
        <v>94</v>
      </c>
      <c r="F5" s="225"/>
      <c r="G5" s="225"/>
      <c r="H5" s="226"/>
      <c r="I5" s="225"/>
      <c r="J5" s="52" t="s">
        <v>41</v>
      </c>
      <c r="K5" s="53">
        <v>0.29089999999999999</v>
      </c>
    </row>
    <row r="6" spans="2:11" ht="30" customHeight="1" x14ac:dyDescent="0.25">
      <c r="B6" s="230" t="s">
        <v>42</v>
      </c>
      <c r="C6" s="231"/>
      <c r="D6" s="231"/>
      <c r="E6" s="234" t="s">
        <v>135</v>
      </c>
      <c r="F6" s="235"/>
      <c r="G6" s="235"/>
      <c r="H6" s="236"/>
      <c r="I6" s="237"/>
      <c r="J6" s="52" t="s">
        <v>43</v>
      </c>
      <c r="K6" s="54">
        <v>44197</v>
      </c>
    </row>
    <row r="7" spans="2:11" ht="15.75" thickBot="1" x14ac:dyDescent="0.3">
      <c r="B7" s="238"/>
      <c r="C7" s="239"/>
      <c r="D7" s="239"/>
      <c r="E7" s="239"/>
      <c r="F7" s="239"/>
      <c r="G7" s="239"/>
      <c r="H7" s="240"/>
      <c r="I7" s="239"/>
      <c r="J7" s="239"/>
      <c r="K7" s="241"/>
    </row>
    <row r="8" spans="2:11" ht="60" x14ac:dyDescent="0.25">
      <c r="B8" s="55" t="s">
        <v>76</v>
      </c>
      <c r="C8" s="56" t="s">
        <v>77</v>
      </c>
      <c r="D8" s="56" t="s">
        <v>78</v>
      </c>
      <c r="E8" s="56" t="s">
        <v>79</v>
      </c>
      <c r="F8" s="57" t="s">
        <v>80</v>
      </c>
      <c r="G8" s="56" t="s">
        <v>67</v>
      </c>
      <c r="H8" s="56" t="s">
        <v>98</v>
      </c>
      <c r="I8" s="56" t="s">
        <v>81</v>
      </c>
      <c r="J8" s="56" t="s">
        <v>82</v>
      </c>
      <c r="K8" s="58" t="s">
        <v>83</v>
      </c>
    </row>
    <row r="9" spans="2:11" ht="49.5" customHeight="1" x14ac:dyDescent="0.25">
      <c r="B9" s="41" t="s">
        <v>0</v>
      </c>
      <c r="C9" s="35"/>
      <c r="D9" s="36"/>
      <c r="E9" s="37" t="s">
        <v>136</v>
      </c>
      <c r="F9" s="38" t="s">
        <v>51</v>
      </c>
      <c r="G9" s="39">
        <v>0</v>
      </c>
      <c r="H9" s="59"/>
      <c r="I9" s="40"/>
      <c r="J9" s="39">
        <v>0</v>
      </c>
      <c r="K9" s="42">
        <f>SUM(K10+K14+K16+K19+K22)</f>
        <v>748954.11027449998</v>
      </c>
    </row>
    <row r="10" spans="2:11" x14ac:dyDescent="0.25">
      <c r="B10" s="41" t="s">
        <v>1</v>
      </c>
      <c r="C10" s="35"/>
      <c r="D10" s="36"/>
      <c r="E10" s="37" t="s">
        <v>56</v>
      </c>
      <c r="F10" s="38" t="s">
        <v>51</v>
      </c>
      <c r="G10" s="39">
        <v>0</v>
      </c>
      <c r="H10" s="59"/>
      <c r="I10" s="40"/>
      <c r="J10" s="39">
        <v>0</v>
      </c>
      <c r="K10" s="42">
        <f>SUM(K11:K13)</f>
        <v>63153.803524499999</v>
      </c>
    </row>
    <row r="11" spans="2:11" x14ac:dyDescent="0.25">
      <c r="B11" s="41" t="s">
        <v>84</v>
      </c>
      <c r="C11" s="35" t="s">
        <v>95</v>
      </c>
      <c r="D11" s="36" t="s">
        <v>120</v>
      </c>
      <c r="E11" s="37" t="s">
        <v>122</v>
      </c>
      <c r="F11" s="38" t="s">
        <v>123</v>
      </c>
      <c r="G11" s="39">
        <v>12</v>
      </c>
      <c r="H11" s="59"/>
      <c r="I11" s="62">
        <v>128.47</v>
      </c>
      <c r="J11" s="61">
        <f>I11*1.2909</f>
        <v>165.84192299999998</v>
      </c>
      <c r="K11" s="42">
        <f>J11*G11</f>
        <v>1990.1030759999999</v>
      </c>
    </row>
    <row r="12" spans="2:11" ht="28.5" x14ac:dyDescent="0.25">
      <c r="B12" s="41" t="s">
        <v>85</v>
      </c>
      <c r="C12" s="35" t="s">
        <v>95</v>
      </c>
      <c r="D12" s="36" t="s">
        <v>121</v>
      </c>
      <c r="E12" s="37" t="s">
        <v>124</v>
      </c>
      <c r="F12" s="38" t="s">
        <v>2</v>
      </c>
      <c r="G12" s="39">
        <v>13.5</v>
      </c>
      <c r="H12" s="59"/>
      <c r="I12" s="62">
        <v>520.79</v>
      </c>
      <c r="J12" s="61">
        <f>I12*1.2909</f>
        <v>672.28781099999992</v>
      </c>
      <c r="K12" s="42">
        <f>J12*G12</f>
        <v>9075.8854484999993</v>
      </c>
    </row>
    <row r="13" spans="2:11" x14ac:dyDescent="0.25">
      <c r="B13" s="41" t="s">
        <v>119</v>
      </c>
      <c r="C13" s="35" t="s">
        <v>95</v>
      </c>
      <c r="D13" s="36" t="s">
        <v>97</v>
      </c>
      <c r="E13" s="37" t="s">
        <v>96</v>
      </c>
      <c r="F13" s="38" t="s">
        <v>126</v>
      </c>
      <c r="G13" s="39">
        <v>15000</v>
      </c>
      <c r="H13" s="59"/>
      <c r="I13" s="62">
        <v>2.69</v>
      </c>
      <c r="J13" s="61">
        <f>I13*1.2909</f>
        <v>3.472521</v>
      </c>
      <c r="K13" s="42">
        <f>J13*G13</f>
        <v>52087.815000000002</v>
      </c>
    </row>
    <row r="14" spans="2:11" x14ac:dyDescent="0.25">
      <c r="B14" s="41" t="s">
        <v>3</v>
      </c>
      <c r="C14" s="35"/>
      <c r="D14" s="36"/>
      <c r="E14" s="37" t="s">
        <v>54</v>
      </c>
      <c r="F14" s="38" t="s">
        <v>51</v>
      </c>
      <c r="G14" s="39">
        <v>0</v>
      </c>
      <c r="H14" s="59"/>
      <c r="I14" s="40"/>
      <c r="J14" s="39">
        <v>0</v>
      </c>
      <c r="K14" s="42">
        <f>K15</f>
        <v>82227.102749999991</v>
      </c>
    </row>
    <row r="15" spans="2:11" x14ac:dyDescent="0.25">
      <c r="B15" s="41" t="s">
        <v>86</v>
      </c>
      <c r="C15" s="35" t="s">
        <v>95</v>
      </c>
      <c r="D15" s="36" t="s">
        <v>99</v>
      </c>
      <c r="E15" s="37" t="s">
        <v>100</v>
      </c>
      <c r="F15" s="38" t="s">
        <v>2</v>
      </c>
      <c r="G15" s="39">
        <v>14250</v>
      </c>
      <c r="H15" s="59">
        <v>2.8</v>
      </c>
      <c r="I15" s="62">
        <v>1.67</v>
      </c>
      <c r="J15" s="61">
        <f>(H15+I15)*1.2909</f>
        <v>5.7703229999999994</v>
      </c>
      <c r="K15" s="42">
        <f>J15*G15</f>
        <v>82227.102749999991</v>
      </c>
    </row>
    <row r="16" spans="2:11" x14ac:dyDescent="0.25">
      <c r="B16" s="41" t="s">
        <v>5</v>
      </c>
      <c r="C16" s="35"/>
      <c r="D16" s="36"/>
      <c r="E16" s="37" t="s">
        <v>87</v>
      </c>
      <c r="F16" s="38" t="s">
        <v>51</v>
      </c>
      <c r="G16" s="39">
        <v>0</v>
      </c>
      <c r="H16" s="59"/>
      <c r="I16" s="40"/>
      <c r="J16" s="39">
        <v>0</v>
      </c>
      <c r="K16" s="42">
        <f>SUM(K17+K18)</f>
        <v>464636.86424999998</v>
      </c>
    </row>
    <row r="17" spans="2:11" ht="28.5" x14ac:dyDescent="0.25">
      <c r="B17" s="41" t="s">
        <v>6</v>
      </c>
      <c r="C17" s="35" t="s">
        <v>95</v>
      </c>
      <c r="D17" s="36" t="s">
        <v>102</v>
      </c>
      <c r="E17" s="37" t="s">
        <v>101</v>
      </c>
      <c r="F17" s="38" t="s">
        <v>4</v>
      </c>
      <c r="G17" s="39">
        <v>5000</v>
      </c>
      <c r="H17" s="59">
        <v>2.8</v>
      </c>
      <c r="I17" s="62">
        <v>8.51</v>
      </c>
      <c r="J17" s="61">
        <f>(H17+I17)*1.2909</f>
        <v>14.600078999999997</v>
      </c>
      <c r="K17" s="42">
        <f>J17*G17</f>
        <v>73000.39499999999</v>
      </c>
    </row>
    <row r="18" spans="2:11" ht="28.5" x14ac:dyDescent="0.25">
      <c r="B18" s="41" t="s">
        <v>88</v>
      </c>
      <c r="C18" s="35" t="s">
        <v>95</v>
      </c>
      <c r="D18" s="36" t="s">
        <v>104</v>
      </c>
      <c r="E18" s="37" t="s">
        <v>103</v>
      </c>
      <c r="F18" s="38" t="s">
        <v>2</v>
      </c>
      <c r="G18" s="39">
        <v>14250</v>
      </c>
      <c r="H18" s="59">
        <v>2.8</v>
      </c>
      <c r="I18" s="62">
        <v>18.489999999999998</v>
      </c>
      <c r="J18" s="61">
        <f>(H18+I18)*1.2909</f>
        <v>27.483260999999999</v>
      </c>
      <c r="K18" s="42">
        <f>J18*G18</f>
        <v>391636.46924999997</v>
      </c>
    </row>
    <row r="19" spans="2:11" x14ac:dyDescent="0.25">
      <c r="B19" s="41" t="s">
        <v>7</v>
      </c>
      <c r="C19" s="35"/>
      <c r="D19" s="36"/>
      <c r="E19" s="37" t="s">
        <v>89</v>
      </c>
      <c r="F19" s="38" t="s">
        <v>51</v>
      </c>
      <c r="G19" s="39">
        <v>0</v>
      </c>
      <c r="H19" s="59"/>
      <c r="I19" s="40"/>
      <c r="J19" s="39">
        <v>0</v>
      </c>
      <c r="K19" s="42">
        <f>SUM(K20+K21)</f>
        <v>74133.159749999977</v>
      </c>
    </row>
    <row r="20" spans="2:11" x14ac:dyDescent="0.25">
      <c r="B20" s="41" t="s">
        <v>90</v>
      </c>
      <c r="C20" s="35" t="s">
        <v>95</v>
      </c>
      <c r="D20" s="36" t="s">
        <v>106</v>
      </c>
      <c r="E20" s="37" t="s">
        <v>105</v>
      </c>
      <c r="F20" s="38" t="s">
        <v>2</v>
      </c>
      <c r="G20" s="39">
        <v>14250</v>
      </c>
      <c r="H20" s="59">
        <v>2.8</v>
      </c>
      <c r="I20" s="62">
        <v>0.8</v>
      </c>
      <c r="J20" s="61">
        <f>(H20+I20)*1.2909</f>
        <v>4.6472399999999991</v>
      </c>
      <c r="K20" s="42">
        <f>J20*G20</f>
        <v>66223.169999999984</v>
      </c>
    </row>
    <row r="21" spans="2:11" x14ac:dyDescent="0.25">
      <c r="B21" s="41" t="s">
        <v>91</v>
      </c>
      <c r="C21" s="35" t="s">
        <v>95</v>
      </c>
      <c r="D21" s="36" t="s">
        <v>107</v>
      </c>
      <c r="E21" s="37" t="s">
        <v>108</v>
      </c>
      <c r="F21" s="38" t="s">
        <v>2</v>
      </c>
      <c r="G21" s="39">
        <v>14250</v>
      </c>
      <c r="H21" s="59"/>
      <c r="I21" s="62">
        <v>0.43</v>
      </c>
      <c r="J21" s="61">
        <f>I21*1.2909</f>
        <v>0.555087</v>
      </c>
      <c r="K21" s="42">
        <f>J21*G21</f>
        <v>7909.9897499999997</v>
      </c>
    </row>
    <row r="22" spans="2:11" x14ac:dyDescent="0.25">
      <c r="B22" s="41" t="s">
        <v>8</v>
      </c>
      <c r="C22" s="35"/>
      <c r="D22" s="36"/>
      <c r="E22" s="37" t="s">
        <v>109</v>
      </c>
      <c r="F22" s="38" t="s">
        <v>51</v>
      </c>
      <c r="G22" s="39">
        <v>0</v>
      </c>
      <c r="H22" s="59"/>
      <c r="I22" s="40"/>
      <c r="J22" s="39">
        <v>0</v>
      </c>
      <c r="K22" s="42">
        <f>SUM(K23+K24)</f>
        <v>64803.18</v>
      </c>
    </row>
    <row r="23" spans="2:11" x14ac:dyDescent="0.25">
      <c r="B23" s="41" t="s">
        <v>92</v>
      </c>
      <c r="C23" s="35" t="s">
        <v>95</v>
      </c>
      <c r="D23" s="36" t="s">
        <v>110</v>
      </c>
      <c r="E23" s="37" t="s">
        <v>112</v>
      </c>
      <c r="F23" s="38" t="s">
        <v>2</v>
      </c>
      <c r="G23" s="39">
        <v>5000</v>
      </c>
      <c r="H23" s="59"/>
      <c r="I23" s="59">
        <v>1.32</v>
      </c>
      <c r="J23" s="61">
        <f>I23*1.2909</f>
        <v>1.7039880000000001</v>
      </c>
      <c r="K23" s="42">
        <f>J23*G23</f>
        <v>8519.94</v>
      </c>
    </row>
    <row r="24" spans="2:11" ht="29.25" thickBot="1" x14ac:dyDescent="0.3">
      <c r="B24" s="43" t="s">
        <v>93</v>
      </c>
      <c r="C24" s="44" t="s">
        <v>95</v>
      </c>
      <c r="D24" s="45" t="s">
        <v>111</v>
      </c>
      <c r="E24" s="46" t="s">
        <v>113</v>
      </c>
      <c r="F24" s="47" t="s">
        <v>55</v>
      </c>
      <c r="G24" s="48">
        <v>5000</v>
      </c>
      <c r="H24" s="60"/>
      <c r="I24" s="60">
        <v>8.7200000000000006</v>
      </c>
      <c r="J24" s="61">
        <f>I24*1.2909</f>
        <v>11.256648</v>
      </c>
      <c r="K24" s="42">
        <f>J24*G24</f>
        <v>56283.24</v>
      </c>
    </row>
    <row r="25" spans="2:11" x14ac:dyDescent="0.25">
      <c r="B25" s="242" t="s">
        <v>125</v>
      </c>
      <c r="C25" s="243"/>
      <c r="D25" s="243"/>
      <c r="E25" s="243"/>
      <c r="F25" s="243"/>
      <c r="G25" s="243"/>
      <c r="H25" s="243"/>
      <c r="I25" s="243"/>
      <c r="J25" s="243"/>
      <c r="K25" s="244"/>
    </row>
    <row r="26" spans="2:11" x14ac:dyDescent="0.25">
      <c r="B26" s="245"/>
      <c r="C26" s="246"/>
      <c r="D26" s="246"/>
      <c r="E26" s="246"/>
      <c r="F26" s="246"/>
      <c r="G26" s="246"/>
      <c r="H26" s="246"/>
      <c r="I26" s="246"/>
      <c r="J26" s="246"/>
      <c r="K26" s="247"/>
    </row>
    <row r="27" spans="2:11" x14ac:dyDescent="0.25">
      <c r="B27" s="217"/>
      <c r="C27" s="218"/>
      <c r="D27" s="218"/>
      <c r="E27" s="218"/>
      <c r="F27" s="218"/>
      <c r="G27" s="218"/>
      <c r="H27" s="218"/>
      <c r="I27" s="218"/>
      <c r="J27" s="218"/>
      <c r="K27" s="219"/>
    </row>
    <row r="28" spans="2:11" ht="45" customHeight="1" x14ac:dyDescent="0.25">
      <c r="B28" s="217" t="s">
        <v>44</v>
      </c>
      <c r="C28" s="218"/>
      <c r="D28" s="218"/>
      <c r="E28" s="218"/>
      <c r="F28" s="218" t="s">
        <v>44</v>
      </c>
      <c r="G28" s="218"/>
      <c r="H28" s="218"/>
      <c r="I28" s="218"/>
      <c r="J28" s="218"/>
      <c r="K28" s="219"/>
    </row>
    <row r="29" spans="2:11" x14ac:dyDescent="0.25">
      <c r="B29" s="248" t="s">
        <v>33</v>
      </c>
      <c r="C29" s="215"/>
      <c r="D29" s="215"/>
      <c r="E29" s="215"/>
      <c r="F29" s="215" t="s">
        <v>127</v>
      </c>
      <c r="G29" s="215"/>
      <c r="H29" s="215"/>
      <c r="I29" s="215"/>
      <c r="J29" s="215"/>
      <c r="K29" s="216"/>
    </row>
    <row r="30" spans="2:11" x14ac:dyDescent="0.25">
      <c r="B30" s="217" t="s">
        <v>34</v>
      </c>
      <c r="C30" s="218"/>
      <c r="D30" s="218"/>
      <c r="E30" s="218"/>
      <c r="F30" s="218" t="s">
        <v>128</v>
      </c>
      <c r="G30" s="218"/>
      <c r="H30" s="218"/>
      <c r="I30" s="218"/>
      <c r="J30" s="218"/>
      <c r="K30" s="219"/>
    </row>
    <row r="31" spans="2:11" ht="15.75" thickBot="1" x14ac:dyDescent="0.3">
      <c r="B31" s="220" t="s">
        <v>52</v>
      </c>
      <c r="C31" s="221"/>
      <c r="D31" s="221"/>
      <c r="E31" s="221"/>
      <c r="F31" s="221"/>
      <c r="G31" s="221"/>
      <c r="H31" s="221"/>
      <c r="I31" s="221"/>
      <c r="J31" s="221"/>
      <c r="K31" s="222"/>
    </row>
  </sheetData>
  <mergeCells count="20">
    <mergeCell ref="B28:E28"/>
    <mergeCell ref="F28:K28"/>
    <mergeCell ref="B29:E29"/>
    <mergeCell ref="B6:D6"/>
    <mergeCell ref="E6:I6"/>
    <mergeCell ref="B7:K7"/>
    <mergeCell ref="B25:K26"/>
    <mergeCell ref="B27:K27"/>
    <mergeCell ref="B5:D5"/>
    <mergeCell ref="E5:I5"/>
    <mergeCell ref="B2:K2"/>
    <mergeCell ref="B3:D3"/>
    <mergeCell ref="E3:I3"/>
    <mergeCell ref="B4:D4"/>
    <mergeCell ref="E4:I4"/>
    <mergeCell ref="F29:K29"/>
    <mergeCell ref="B30:E30"/>
    <mergeCell ref="F30:K30"/>
    <mergeCell ref="B31:E31"/>
    <mergeCell ref="F31:K31"/>
  </mergeCells>
  <conditionalFormatting sqref="B24 E24 E9:E10 B9:B10 J9:K10 B18 E18 J18:K18 J13:K16 B13:B16 E13:E16">
    <cfRule type="expression" dxfId="58" priority="53" stopIfTrue="1">
      <formula>$C9=1</formula>
    </cfRule>
    <cfRule type="expression" dxfId="57" priority="54" stopIfTrue="1">
      <formula>OR($C9=0,$C9=2,$C9=3,$C9=4)</formula>
    </cfRule>
  </conditionalFormatting>
  <conditionalFormatting sqref="I18 I9:I10 I13">
    <cfRule type="expression" dxfId="56" priority="55" stopIfTrue="1">
      <formula>$C9=1</formula>
    </cfRule>
    <cfRule type="expression" dxfId="55" priority="56" stopIfTrue="1">
      <formula>OR($C9=0,$C9=2,$C9=3,$C9=4)</formula>
    </cfRule>
    <cfRule type="expression" dxfId="54" priority="57" stopIfTrue="1">
      <formula>AND(TIPOORCAMENTO="Licitado",$C9&lt;&gt;"L",$C9&lt;&gt;-1)</formula>
    </cfRule>
  </conditionalFormatting>
  <conditionalFormatting sqref="C18:D18 C24:D24 F24:H24 F9:H10 C9:D10 F18:H18 C13:D16 F13:H16">
    <cfRule type="expression" dxfId="53" priority="58" stopIfTrue="1">
      <formula>$C9=1</formula>
    </cfRule>
    <cfRule type="expression" dxfId="52" priority="59" stopIfTrue="1">
      <formula>OR($C9=0,$C9=2,$C9=3,$C9=4)</formula>
    </cfRule>
  </conditionalFormatting>
  <conditionalFormatting sqref="I14:I16">
    <cfRule type="expression" dxfId="51" priority="50" stopIfTrue="1">
      <formula>$C14=1</formula>
    </cfRule>
    <cfRule type="expression" dxfId="50" priority="51" stopIfTrue="1">
      <formula>OR($C14=0,$C14=2,$C14=3,$C14=4)</formula>
    </cfRule>
    <cfRule type="expression" dxfId="49" priority="52" stopIfTrue="1">
      <formula>AND(TIPOORCAMENTO="Licitado",$C14&lt;&gt;"L",$C14&lt;&gt;-1)</formula>
    </cfRule>
  </conditionalFormatting>
  <conditionalFormatting sqref="J19:K19 E19:E23 B19:B23 J22:K22">
    <cfRule type="expression" dxfId="48" priority="43" stopIfTrue="1">
      <formula>$C19=1</formula>
    </cfRule>
    <cfRule type="expression" dxfId="47" priority="44" stopIfTrue="1">
      <formula>OR($C19=0,$C19=2,$C19=3,$C19=4)</formula>
    </cfRule>
  </conditionalFormatting>
  <conditionalFormatting sqref="I19 I22">
    <cfRule type="expression" dxfId="46" priority="45" stopIfTrue="1">
      <formula>$C19=1</formula>
    </cfRule>
    <cfRule type="expression" dxfId="45" priority="46" stopIfTrue="1">
      <formula>OR($C19=0,$C19=2,$C19=3,$C19=4)</formula>
    </cfRule>
    <cfRule type="expression" dxfId="44" priority="47" stopIfTrue="1">
      <formula>AND(TIPOORCAMENTO="Licitado",$C19&lt;&gt;"L",$C19&lt;&gt;-1)</formula>
    </cfRule>
  </conditionalFormatting>
  <conditionalFormatting sqref="C19:D19 C22:D23 D20:D21 F19:H23">
    <cfRule type="expression" dxfId="43" priority="48" stopIfTrue="1">
      <formula>$C19=1</formula>
    </cfRule>
    <cfRule type="expression" dxfId="42" priority="49" stopIfTrue="1">
      <formula>OR($C19=0,$C19=2,$C19=3,$C19=4)</formula>
    </cfRule>
  </conditionalFormatting>
  <conditionalFormatting sqref="C20:C21">
    <cfRule type="expression" dxfId="41" priority="41" stopIfTrue="1">
      <formula>$C20=1</formula>
    </cfRule>
    <cfRule type="expression" dxfId="40" priority="42" stopIfTrue="1">
      <formula>OR($C20=0,$C20=2,$C20=3,$C20=4)</formula>
    </cfRule>
  </conditionalFormatting>
  <conditionalFormatting sqref="I20:I21">
    <cfRule type="expression" dxfId="39" priority="38" stopIfTrue="1">
      <formula>$C20=1</formula>
    </cfRule>
    <cfRule type="expression" dxfId="38" priority="39" stopIfTrue="1">
      <formula>OR($C20=0,$C20=2,$C20=3,$C20=4)</formula>
    </cfRule>
    <cfRule type="expression" dxfId="37" priority="40" stopIfTrue="1">
      <formula>AND(TIPOORCAMENTO="Licitado",$C20&lt;&gt;"L",$C20&lt;&gt;-1)</formula>
    </cfRule>
  </conditionalFormatting>
  <conditionalFormatting sqref="B17 E17">
    <cfRule type="expression" dxfId="36" priority="31" stopIfTrue="1">
      <formula>$C17=1</formula>
    </cfRule>
    <cfRule type="expression" dxfId="35" priority="32" stopIfTrue="1">
      <formula>OR($C17=0,$C17=2,$C17=3,$C17=4)</formula>
    </cfRule>
  </conditionalFormatting>
  <conditionalFormatting sqref="I17">
    <cfRule type="expression" dxfId="34" priority="33" stopIfTrue="1">
      <formula>$C17=1</formula>
    </cfRule>
    <cfRule type="expression" dxfId="33" priority="34" stopIfTrue="1">
      <formula>OR($C17=0,$C17=2,$C17=3,$C17=4)</formula>
    </cfRule>
    <cfRule type="expression" dxfId="32" priority="35" stopIfTrue="1">
      <formula>AND(TIPOORCAMENTO="Licitado",$C17&lt;&gt;"L",$C17&lt;&gt;-1)</formula>
    </cfRule>
  </conditionalFormatting>
  <conditionalFormatting sqref="C17:D17 F17:H17">
    <cfRule type="expression" dxfId="31" priority="36" stopIfTrue="1">
      <formula>$C17=1</formula>
    </cfRule>
    <cfRule type="expression" dxfId="30" priority="37" stopIfTrue="1">
      <formula>OR($C17=0,$C17=2,$C17=3,$C17=4)</formula>
    </cfRule>
  </conditionalFormatting>
  <conditionalFormatting sqref="J17">
    <cfRule type="expression" dxfId="29" priority="29" stopIfTrue="1">
      <formula>$C17=1</formula>
    </cfRule>
    <cfRule type="expression" dxfId="28" priority="30" stopIfTrue="1">
      <formula>OR($C17=0,$C17=2,$C17=3,$C17=4)</formula>
    </cfRule>
  </conditionalFormatting>
  <conditionalFormatting sqref="K17">
    <cfRule type="expression" dxfId="27" priority="27" stopIfTrue="1">
      <formula>$C17=1</formula>
    </cfRule>
    <cfRule type="expression" dxfId="26" priority="28" stopIfTrue="1">
      <formula>OR($C17=0,$C17=2,$C17=3,$C17=4)</formula>
    </cfRule>
  </conditionalFormatting>
  <conditionalFormatting sqref="J20:J21">
    <cfRule type="expression" dxfId="25" priority="25" stopIfTrue="1">
      <formula>$C20=1</formula>
    </cfRule>
    <cfRule type="expression" dxfId="24" priority="26" stopIfTrue="1">
      <formula>OR($C20=0,$C20=2,$C20=3,$C20=4)</formula>
    </cfRule>
  </conditionalFormatting>
  <conditionalFormatting sqref="K20:K21">
    <cfRule type="expression" dxfId="23" priority="23" stopIfTrue="1">
      <formula>$C20=1</formula>
    </cfRule>
    <cfRule type="expression" dxfId="22" priority="24" stopIfTrue="1">
      <formula>OR($C20=0,$C20=2,$C20=3,$C20=4)</formula>
    </cfRule>
  </conditionalFormatting>
  <conditionalFormatting sqref="J23:J24">
    <cfRule type="expression" dxfId="21" priority="21" stopIfTrue="1">
      <formula>$C23=1</formula>
    </cfRule>
    <cfRule type="expression" dxfId="20" priority="22" stopIfTrue="1">
      <formula>OR($C23=0,$C23=2,$C23=3,$C23=4)</formula>
    </cfRule>
  </conditionalFormatting>
  <conditionalFormatting sqref="K23:K24">
    <cfRule type="expression" dxfId="19" priority="19" stopIfTrue="1">
      <formula>$C23=1</formula>
    </cfRule>
    <cfRule type="expression" dxfId="18" priority="20" stopIfTrue="1">
      <formula>OR($C23=0,$C23=2,$C23=3,$C23=4)</formula>
    </cfRule>
  </conditionalFormatting>
  <conditionalFormatting sqref="I23">
    <cfRule type="expression" dxfId="17" priority="17" stopIfTrue="1">
      <formula>$C23=1</formula>
    </cfRule>
    <cfRule type="expression" dxfId="16" priority="18" stopIfTrue="1">
      <formula>OR($C23=0,$C23=2,$C23=3,$C23=4)</formula>
    </cfRule>
  </conditionalFormatting>
  <conditionalFormatting sqref="I24">
    <cfRule type="expression" dxfId="15" priority="15" stopIfTrue="1">
      <formula>$C24=1</formula>
    </cfRule>
    <cfRule type="expression" dxfId="14" priority="16" stopIfTrue="1">
      <formula>OR($C24=0,$C24=2,$C24=3,$C24=4)</formula>
    </cfRule>
  </conditionalFormatting>
  <conditionalFormatting sqref="J12:K12 B12 E12">
    <cfRule type="expression" dxfId="13" priority="8" stopIfTrue="1">
      <formula>$C12=1</formula>
    </cfRule>
    <cfRule type="expression" dxfId="12" priority="9" stopIfTrue="1">
      <formula>OR($C12=0,$C12=2,$C12=3,$C12=4)</formula>
    </cfRule>
  </conditionalFormatting>
  <conditionalFormatting sqref="I12">
    <cfRule type="expression" dxfId="11" priority="10" stopIfTrue="1">
      <formula>$C12=1</formula>
    </cfRule>
    <cfRule type="expression" dxfId="10" priority="11" stopIfTrue="1">
      <formula>OR($C12=0,$C12=2,$C12=3,$C12=4)</formula>
    </cfRule>
    <cfRule type="expression" dxfId="9" priority="12" stopIfTrue="1">
      <formula>AND(TIPOORCAMENTO="Licitado",$C12&lt;&gt;"L",$C12&lt;&gt;-1)</formula>
    </cfRule>
  </conditionalFormatting>
  <conditionalFormatting sqref="C12:D12 F12:H12">
    <cfRule type="expression" dxfId="8" priority="13" stopIfTrue="1">
      <formula>$C12=1</formula>
    </cfRule>
    <cfRule type="expression" dxfId="7" priority="14" stopIfTrue="1">
      <formula>OR($C12=0,$C12=2,$C12=3,$C12=4)</formula>
    </cfRule>
  </conditionalFormatting>
  <conditionalFormatting sqref="J11:K11 B11 E11">
    <cfRule type="expression" dxfId="6" priority="1" stopIfTrue="1">
      <formula>$C11=1</formula>
    </cfRule>
    <cfRule type="expression" dxfId="5" priority="2" stopIfTrue="1">
      <formula>OR($C11=0,$C11=2,$C11=3,$C11=4)</formula>
    </cfRule>
  </conditionalFormatting>
  <conditionalFormatting sqref="I11">
    <cfRule type="expression" dxfId="4" priority="3" stopIfTrue="1">
      <formula>$C11=1</formula>
    </cfRule>
    <cfRule type="expression" dxfId="3" priority="4" stopIfTrue="1">
      <formula>OR($C11=0,$C11=2,$C11=3,$C11=4)</formula>
    </cfRule>
    <cfRule type="expression" dxfId="2" priority="5" stopIfTrue="1">
      <formula>AND(TIPOORCAMENTO="Licitado",$C11&lt;&gt;"L",$C11&lt;&gt;-1)</formula>
    </cfRule>
  </conditionalFormatting>
  <conditionalFormatting sqref="C11:D11 F11:H11">
    <cfRule type="expression" dxfId="1" priority="6" stopIfTrue="1">
      <formula>$C11=1</formula>
    </cfRule>
    <cfRule type="expression" dxfId="0" priority="7" stopIfTrue="1">
      <formula>OR($C11=0,$C11=2,$C11=3,$C11=4)</formula>
    </cfRule>
  </conditionalFormatting>
  <dataValidations count="4">
    <dataValidation type="decimal" operator="greaterThan" allowBlank="1" showErrorMessage="1" error="Apenas números decimais maiores que zero." sqref="I9:I22" xr:uid="{35DB0741-4C2D-4CA2-B99E-BB61DB6B76AC}">
      <formula1>0</formula1>
      <formula2>0</formula2>
    </dataValidation>
    <dataValidation type="list" allowBlank="1" sqref="C9:C24" xr:uid="{003A0071-744B-428C-8769-64101D8E3BDD}">
      <formula1>"SINAPI,SINAPI-I,SICRO,Composição,Cotação"</formula1>
      <formula2>0</formula2>
    </dataValidation>
    <dataValidation allowBlank="1" showInputMessage="1" showErrorMessage="1" prompt="A entrada de quantidades é feita na coluna AJ se acompanhamento por BM, ou na aba &quot;Memória de Cálculo/PLQ&quot; se acompanhamento por PLE." sqref="I23:I24 G9:H24" xr:uid="{7DB01576-401A-4A5B-BE3A-E59489E60928}"/>
    <dataValidation allowBlank="1" showInputMessage="1" showErrorMessage="1" prompt="Para Orçamento Proposto, o Preço Unitário é resultado do produto do Custo Unitário pelo BDI._x000a_Para Orçamento Licitado, deve ser preenchido na Coluna AL." sqref="J9:J24" xr:uid="{ACDF591C-2485-4FBB-86A7-563CAA577881}"/>
  </dataValidations>
  <pageMargins left="0.25" right="0.25" top="0.75" bottom="0.75" header="0.3" footer="0.3"/>
  <pageSetup paperSize="9" scale="56" fitToHeight="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BDI</vt:lpstr>
      <vt:lpstr>QCI</vt:lpstr>
      <vt:lpstr>CRONOGRAMA</vt:lpstr>
      <vt:lpstr>ORÇAMENTO GLOBAL SEAB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.</dc:creator>
  <cp:lastModifiedBy>prefeitura</cp:lastModifiedBy>
  <cp:lastPrinted>2021-09-03T14:45:44Z</cp:lastPrinted>
  <dcterms:created xsi:type="dcterms:W3CDTF">2019-06-24T12:01:46Z</dcterms:created>
  <dcterms:modified xsi:type="dcterms:W3CDTF">2021-09-03T14:54:37Z</dcterms:modified>
</cp:coreProperties>
</file>